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9464ffcfb5c54c2/Website/keripo/gaming/agf/"/>
    </mc:Choice>
  </mc:AlternateContent>
  <xr:revisionPtr revIDLastSave="4480" documentId="8_{3972E14B-3199-4259-B960-3410BA2AA8BB}" xr6:coauthVersionLast="47" xr6:coauthVersionMax="47" xr10:uidLastSave="{C306A243-F072-4AA3-906B-496D7203B5F5}"/>
  <bookViews>
    <workbookView xWindow="-98" yWindow="-98" windowWidth="20355" windowHeight="12196" xr2:uid="{10BC8257-2595-4A2F-B000-BEE0889610F9}"/>
  </bookViews>
  <sheets>
    <sheet name="Chars" sheetId="1" r:id="rId1"/>
    <sheet name="Retired" sheetId="5" r:id="rId2"/>
    <sheet name="Raid" sheetId="3" r:id="rId3"/>
    <sheet name="Template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8" i="1" l="1"/>
  <c r="K28" i="1"/>
  <c r="J28" i="1"/>
  <c r="J132" i="1"/>
  <c r="N132" i="1"/>
  <c r="J131" i="1"/>
  <c r="N131" i="1"/>
  <c r="J130" i="1"/>
  <c r="J129" i="1"/>
  <c r="N130" i="1"/>
  <c r="M128" i="1"/>
  <c r="J128" i="1"/>
  <c r="N128" i="1"/>
  <c r="L127" i="1"/>
  <c r="J127" i="1"/>
  <c r="N127" i="1"/>
  <c r="J126" i="1"/>
  <c r="J125" i="1"/>
  <c r="N126" i="1"/>
  <c r="J124" i="1"/>
  <c r="M123" i="1"/>
  <c r="J123" i="1"/>
  <c r="N124" i="1"/>
  <c r="L122" i="1"/>
  <c r="J122" i="1"/>
  <c r="N122" i="1"/>
  <c r="Z148" i="1"/>
  <c r="AD148" i="1"/>
  <c r="Z147" i="1"/>
  <c r="AD147" i="1"/>
  <c r="Z146" i="1"/>
  <c r="Z145" i="1"/>
  <c r="AC144" i="1"/>
  <c r="Z144" i="1"/>
  <c r="AD144" i="1"/>
  <c r="AB143" i="1"/>
  <c r="Z143" i="1"/>
  <c r="AD143" i="1"/>
  <c r="Z142" i="1"/>
  <c r="AD142" i="1"/>
  <c r="Z141" i="1"/>
  <c r="Z140" i="1"/>
  <c r="AC139" i="1"/>
  <c r="Z139" i="1"/>
  <c r="AB138" i="1"/>
  <c r="Z138" i="1"/>
  <c r="Z132" i="1"/>
  <c r="AD132" i="1"/>
  <c r="Z131" i="1"/>
  <c r="AD131" i="1"/>
  <c r="Z130" i="1"/>
  <c r="AC129" i="1"/>
  <c r="AB129" i="1"/>
  <c r="Z129" i="1"/>
  <c r="AC128" i="1"/>
  <c r="Z128" i="1"/>
  <c r="AD128" i="1"/>
  <c r="AD127" i="1"/>
  <c r="AB127" i="1"/>
  <c r="Z127" i="1"/>
  <c r="Z126" i="1"/>
  <c r="Z125" i="1"/>
  <c r="AD126" i="1"/>
  <c r="Z124" i="1"/>
  <c r="Z123" i="1"/>
  <c r="AD124" i="1"/>
  <c r="AB122" i="1"/>
  <c r="Z122" i="1"/>
  <c r="AD122" i="1"/>
  <c r="Z116" i="1"/>
  <c r="AD116" i="1"/>
  <c r="Z115" i="1"/>
  <c r="AD115" i="1"/>
  <c r="Z114" i="1"/>
  <c r="AC113" i="1"/>
  <c r="AB113" i="1"/>
  <c r="Z113" i="1"/>
  <c r="AC112" i="1"/>
  <c r="Z112" i="1"/>
  <c r="AD112" i="1"/>
  <c r="AB111" i="1"/>
  <c r="Z111" i="1"/>
  <c r="AD111" i="1"/>
  <c r="Z110" i="1"/>
  <c r="Z109" i="1"/>
  <c r="AD110" i="1"/>
  <c r="Z108" i="1"/>
  <c r="Z107" i="1"/>
  <c r="Z106" i="1"/>
  <c r="AD106" i="1"/>
  <c r="N108" i="1"/>
  <c r="L111" i="1"/>
  <c r="M113" i="1"/>
  <c r="N94" i="1"/>
  <c r="N110" i="1"/>
  <c r="M112" i="1"/>
  <c r="N98" i="1"/>
  <c r="N92" i="1"/>
  <c r="N10" i="5"/>
  <c r="J52" i="5"/>
  <c r="N52" i="5"/>
  <c r="J36" i="5"/>
  <c r="N36" i="5"/>
  <c r="J51" i="5"/>
  <c r="N51" i="5"/>
  <c r="J35" i="5"/>
  <c r="N35" i="5"/>
  <c r="J50" i="5"/>
  <c r="J34" i="5"/>
  <c r="J49" i="5"/>
  <c r="N50" i="5"/>
  <c r="J33" i="5"/>
  <c r="J48" i="5"/>
  <c r="N48" i="5"/>
  <c r="J32" i="5"/>
  <c r="N32" i="5"/>
  <c r="J47" i="5"/>
  <c r="N47" i="5"/>
  <c r="J31" i="5"/>
  <c r="N31" i="5"/>
  <c r="J46" i="5"/>
  <c r="J30" i="5"/>
  <c r="J45" i="5"/>
  <c r="J29" i="5"/>
  <c r="J44" i="5"/>
  <c r="J28" i="5"/>
  <c r="J43" i="5"/>
  <c r="J27" i="5"/>
  <c r="J42" i="5"/>
  <c r="N42" i="5"/>
  <c r="J26" i="5"/>
  <c r="N26" i="5"/>
  <c r="J20" i="5"/>
  <c r="N20" i="5"/>
  <c r="J19" i="5"/>
  <c r="N19" i="5"/>
  <c r="J18" i="5"/>
  <c r="J17" i="5"/>
  <c r="J16" i="5"/>
  <c r="N16" i="5"/>
  <c r="L15" i="5"/>
  <c r="J15" i="5"/>
  <c r="N15" i="5"/>
  <c r="J14" i="5"/>
  <c r="J13" i="5"/>
  <c r="J12" i="5"/>
  <c r="J11" i="5"/>
  <c r="J10" i="5"/>
  <c r="J20" i="1"/>
  <c r="N20" i="1"/>
  <c r="J19" i="1"/>
  <c r="N19" i="1"/>
  <c r="J18" i="1"/>
  <c r="J17" i="1"/>
  <c r="J16" i="1"/>
  <c r="N16" i="1"/>
  <c r="M15" i="1"/>
  <c r="J15" i="1"/>
  <c r="N15" i="1"/>
  <c r="J14" i="1"/>
  <c r="J13" i="1"/>
  <c r="J12" i="1"/>
  <c r="M11" i="1"/>
  <c r="L11" i="1"/>
  <c r="J11" i="1"/>
  <c r="J10" i="1"/>
  <c r="N10" i="1"/>
  <c r="J36" i="1"/>
  <c r="N36" i="1"/>
  <c r="K35" i="1"/>
  <c r="J35" i="1"/>
  <c r="N35" i="1" s="1"/>
  <c r="K34" i="1"/>
  <c r="J34" i="1"/>
  <c r="J33" i="1"/>
  <c r="N34" i="1" s="1"/>
  <c r="J32" i="1"/>
  <c r="N32" i="1" s="1"/>
  <c r="J31" i="1"/>
  <c r="N31" i="1" s="1"/>
  <c r="J30" i="1"/>
  <c r="J29" i="1"/>
  <c r="L27" i="1"/>
  <c r="J27" i="1"/>
  <c r="J26" i="1"/>
  <c r="N26" i="1" s="1"/>
  <c r="M75" i="1"/>
  <c r="M43" i="1"/>
  <c r="M79" i="1"/>
  <c r="M47" i="1"/>
  <c r="L106" i="1"/>
  <c r="J116" i="1"/>
  <c r="N116" i="1"/>
  <c r="J115" i="1"/>
  <c r="N115" i="1"/>
  <c r="J114" i="1"/>
  <c r="L113" i="1"/>
  <c r="J113" i="1"/>
  <c r="J112" i="1"/>
  <c r="N112" i="1"/>
  <c r="J111" i="1"/>
  <c r="J110" i="1"/>
  <c r="J109" i="1"/>
  <c r="J108" i="1"/>
  <c r="J107" i="1"/>
  <c r="J106" i="1"/>
  <c r="L58" i="1"/>
  <c r="J68" i="1"/>
  <c r="N68" i="1"/>
  <c r="J67" i="1"/>
  <c r="N67" i="1"/>
  <c r="J66" i="1"/>
  <c r="J65" i="1"/>
  <c r="J64" i="1"/>
  <c r="N64" i="1"/>
  <c r="J63" i="1"/>
  <c r="N63" i="1"/>
  <c r="J62" i="1"/>
  <c r="J61" i="1"/>
  <c r="J60" i="1"/>
  <c r="L59" i="1"/>
  <c r="J59" i="1"/>
  <c r="J58" i="1"/>
  <c r="L97" i="1"/>
  <c r="L75" i="1"/>
  <c r="J100" i="1"/>
  <c r="N100" i="1"/>
  <c r="J99" i="1"/>
  <c r="N99" i="1"/>
  <c r="J98" i="1"/>
  <c r="J97" i="1"/>
  <c r="J96" i="1"/>
  <c r="N96" i="1"/>
  <c r="J95" i="1"/>
  <c r="N95" i="1"/>
  <c r="J94" i="1"/>
  <c r="J93" i="1"/>
  <c r="J92" i="1"/>
  <c r="J91" i="1"/>
  <c r="J90" i="1"/>
  <c r="N90" i="1"/>
  <c r="J47" i="2"/>
  <c r="M47" i="2"/>
  <c r="J46" i="2"/>
  <c r="M46" i="2"/>
  <c r="J45" i="2"/>
  <c r="J44" i="2"/>
  <c r="M45" i="2"/>
  <c r="J43" i="2"/>
  <c r="M43" i="2"/>
  <c r="J42" i="2"/>
  <c r="M42" i="2"/>
  <c r="J41" i="2"/>
  <c r="J40" i="2"/>
  <c r="J39" i="2"/>
  <c r="J38" i="2"/>
  <c r="J37" i="2"/>
  <c r="M37" i="2"/>
  <c r="J31" i="2"/>
  <c r="M31" i="2"/>
  <c r="J30" i="2"/>
  <c r="M30" i="2"/>
  <c r="J29" i="2"/>
  <c r="J28" i="2"/>
  <c r="M29" i="2"/>
  <c r="J27" i="2"/>
  <c r="M27" i="2"/>
  <c r="J26" i="2"/>
  <c r="M26" i="2"/>
  <c r="J25" i="2"/>
  <c r="J24" i="2"/>
  <c r="J23" i="2"/>
  <c r="J22" i="2"/>
  <c r="M23" i="2"/>
  <c r="J21" i="2"/>
  <c r="M21" i="2"/>
  <c r="J84" i="1"/>
  <c r="N84" i="1"/>
  <c r="J83" i="1"/>
  <c r="N83" i="1"/>
  <c r="J82" i="1"/>
  <c r="J81" i="1"/>
  <c r="J80" i="1"/>
  <c r="N80" i="1"/>
  <c r="J79" i="1"/>
  <c r="J78" i="1"/>
  <c r="J77" i="1"/>
  <c r="J76" i="1"/>
  <c r="J75" i="1"/>
  <c r="J74" i="1"/>
  <c r="N74" i="1"/>
  <c r="J14" i="2"/>
  <c r="M14" i="2"/>
  <c r="J13" i="2"/>
  <c r="M13" i="2"/>
  <c r="J12" i="2"/>
  <c r="J11" i="2"/>
  <c r="M12" i="2"/>
  <c r="J10" i="2"/>
  <c r="M10" i="2"/>
  <c r="J9" i="2"/>
  <c r="M9" i="2"/>
  <c r="J8" i="2"/>
  <c r="J7" i="2"/>
  <c r="M8" i="2"/>
  <c r="J6" i="2"/>
  <c r="J5" i="2"/>
  <c r="J4" i="2"/>
  <c r="M4" i="2"/>
  <c r="J42" i="1"/>
  <c r="N42" i="1"/>
  <c r="J52" i="1"/>
  <c r="N52" i="1"/>
  <c r="J51" i="1"/>
  <c r="N51" i="1"/>
  <c r="J48" i="1"/>
  <c r="N48" i="1"/>
  <c r="J47" i="1"/>
  <c r="N47" i="1"/>
  <c r="J46" i="1"/>
  <c r="J45" i="1"/>
  <c r="J44" i="1"/>
  <c r="J43" i="1"/>
  <c r="J50" i="1"/>
  <c r="J49" i="1"/>
  <c r="M41" i="2"/>
  <c r="M39" i="2"/>
  <c r="M25" i="2"/>
  <c r="M6" i="2"/>
  <c r="AD140" i="1"/>
  <c r="AD146" i="1"/>
  <c r="AD138" i="1"/>
  <c r="AD130" i="1"/>
  <c r="AD108" i="1"/>
  <c r="AD114" i="1"/>
  <c r="N114" i="1"/>
  <c r="N111" i="1"/>
  <c r="N46" i="5"/>
  <c r="N44" i="5"/>
  <c r="N12" i="5"/>
  <c r="N30" i="5"/>
  <c r="N34" i="5"/>
  <c r="N14" i="5"/>
  <c r="N28" i="5"/>
  <c r="N18" i="5"/>
  <c r="N79" i="1"/>
  <c r="N12" i="1"/>
  <c r="N14" i="1"/>
  <c r="N18" i="1"/>
  <c r="N44" i="1"/>
  <c r="N76" i="1"/>
  <c r="N60" i="1"/>
  <c r="N62" i="1"/>
  <c r="N58" i="1"/>
  <c r="N82" i="1"/>
  <c r="N78" i="1"/>
  <c r="N50" i="1"/>
  <c r="N46" i="1"/>
  <c r="N66" i="1"/>
  <c r="N106" i="1"/>
  <c r="N30" i="1" l="1"/>
</calcChain>
</file>

<file path=xl/sharedStrings.xml><?xml version="1.0" encoding="utf-8"?>
<sst xmlns="http://schemas.openxmlformats.org/spreadsheetml/2006/main" count="1033" uniqueCount="84">
  <si>
    <t>Weapon</t>
  </si>
  <si>
    <t>SPD</t>
  </si>
  <si>
    <t>HP</t>
  </si>
  <si>
    <t>Shield</t>
  </si>
  <si>
    <t>Booster</t>
  </si>
  <si>
    <t>Engine</t>
  </si>
  <si>
    <t>Scope</t>
  </si>
  <si>
    <t>Chip</t>
  </si>
  <si>
    <t>Speed</t>
  </si>
  <si>
    <t>Immune</t>
  </si>
  <si>
    <t>HP%</t>
  </si>
  <si>
    <t>ATK</t>
  </si>
  <si>
    <t>DEF</t>
  </si>
  <si>
    <t>Morris</t>
  </si>
  <si>
    <t>Hearin</t>
  </si>
  <si>
    <t>Della</t>
  </si>
  <si>
    <t>Shyura</t>
  </si>
  <si>
    <t>Riposte</t>
  </si>
  <si>
    <t>CRIT</t>
  </si>
  <si>
    <t>CDMG</t>
  </si>
  <si>
    <t>CDmg</t>
  </si>
  <si>
    <t>Crit</t>
  </si>
  <si>
    <t>HP/DEF</t>
  </si>
  <si>
    <t>CEngine</t>
  </si>
  <si>
    <t>Fuse for:</t>
  </si>
  <si>
    <t>DEF%</t>
  </si>
  <si>
    <t>ATK%</t>
  </si>
  <si>
    <t>RES</t>
  </si>
  <si>
    <t>ACC</t>
  </si>
  <si>
    <t>Total</t>
  </si>
  <si>
    <t>Base</t>
  </si>
  <si>
    <t>Gear</t>
  </si>
  <si>
    <t>Imprint</t>
  </si>
  <si>
    <t>Atk</t>
  </si>
  <si>
    <t>Def</t>
  </si>
  <si>
    <t>Lifesteal</t>
  </si>
  <si>
    <t>Octo</t>
  </si>
  <si>
    <t>Harpist</t>
  </si>
  <si>
    <t>Centaur</t>
  </si>
  <si>
    <t>Maiden</t>
  </si>
  <si>
    <t>Acc</t>
  </si>
  <si>
    <t>Res</t>
  </si>
  <si>
    <t>Template</t>
  </si>
  <si>
    <t>HP/DEF/SPD</t>
  </si>
  <si>
    <t>HP% + DEF%</t>
  </si>
  <si>
    <t>CRIT + CDMG</t>
  </si>
  <si>
    <t>Morris/Hearin</t>
  </si>
  <si>
    <t>CRIT + DEF%</t>
  </si>
  <si>
    <t>HP%/DEF</t>
  </si>
  <si>
    <t>PvE attackers</t>
  </si>
  <si>
    <t>Shyura/Della</t>
  </si>
  <si>
    <t>Nina</t>
  </si>
  <si>
    <t>Healer</t>
  </si>
  <si>
    <t>DPS</t>
  </si>
  <si>
    <t>Tank</t>
  </si>
  <si>
    <t>Acacia</t>
  </si>
  <si>
    <t>Maika</t>
  </si>
  <si>
    <t>Misc</t>
  </si>
  <si>
    <t>Kagari</t>
  </si>
  <si>
    <t>Milvus</t>
  </si>
  <si>
    <t>Sirius</t>
  </si>
  <si>
    <t>Roko</t>
  </si>
  <si>
    <t>Alice</t>
  </si>
  <si>
    <t>Ginga</t>
  </si>
  <si>
    <t>Suriel</t>
  </si>
  <si>
    <t>Quinn</t>
  </si>
  <si>
    <t>Grace</t>
  </si>
  <si>
    <t>Chihaya</t>
  </si>
  <si>
    <t>Ruri</t>
  </si>
  <si>
    <t>Ghost</t>
  </si>
  <si>
    <t>Rosemary</t>
  </si>
  <si>
    <t>Cathy</t>
  </si>
  <si>
    <t>Komachi</t>
  </si>
  <si>
    <t>Dean</t>
  </si>
  <si>
    <t>Cerulean</t>
  </si>
  <si>
    <t>Diancht</t>
  </si>
  <si>
    <t>Angelica</t>
  </si>
  <si>
    <t>Corax</t>
  </si>
  <si>
    <t>Caroline</t>
  </si>
  <si>
    <t>Verbena</t>
  </si>
  <si>
    <t>Ryza</t>
  </si>
  <si>
    <t>Attack</t>
  </si>
  <si>
    <t>Lila</t>
  </si>
  <si>
    <t>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</si>
</sst>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 applyFill="1"/>
    <xf numFmtId="0" fontId="1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3" borderId="0" xfId="0" applyFont="1" applyFill="1"/>
    <xf numFmtId="0" fontId="0" fillId="2" borderId="0" xfId="0" applyFont="1" applyFill="1"/>
    <xf numFmtId="0" fontId="0" fillId="4" borderId="0" xfId="0" applyFont="1" applyFill="1"/>
    <xf numFmtId="164" fontId="0" fillId="0" borderId="0" xfId="1" applyNumberFormat="1" applyFont="1"/>
    <xf numFmtId="164" fontId="0" fillId="2" borderId="0" xfId="1" applyNumberFormat="1" applyFont="1" applyFill="1"/>
    <xf numFmtId="164" fontId="0" fillId="4" borderId="0" xfId="1" applyNumberFormat="1" applyFont="1" applyFill="1"/>
    <xf numFmtId="164" fontId="0" fillId="3" borderId="0" xfId="1" applyNumberFormat="1" applyFont="1" applyFill="1"/>
    <xf numFmtId="164" fontId="0" fillId="0" borderId="0" xfId="1" applyNumberFormat="1" applyFont="1" applyFill="1"/>
    <xf numFmtId="164" fontId="5" fillId="0" borderId="0" xfId="1" applyNumberFormat="1" applyFont="1" applyFill="1"/>
    <xf numFmtId="2" fontId="5" fillId="0" borderId="0" xfId="1" applyNumberFormat="1" applyFont="1" applyFill="1"/>
    <xf numFmtId="0" fontId="0" fillId="5" borderId="0" xfId="0" applyFont="1" applyFill="1"/>
    <xf numFmtId="164" fontId="0" fillId="5" borderId="0" xfId="1" applyNumberFormat="1" applyFont="1" applyFill="1"/>
    <xf numFmtId="0" fontId="2" fillId="0" borderId="0" xfId="0" applyFont="1" applyFill="1"/>
    <xf numFmtId="0" fontId="3" fillId="0" borderId="0" xfId="0" applyFont="1" applyFill="1"/>
    <xf numFmtId="0" fontId="8" fillId="0" borderId="0" xfId="0" applyFont="1" applyFill="1"/>
    <xf numFmtId="164" fontId="0" fillId="0" borderId="0" xfId="0" applyNumberFormat="1" applyFont="1" applyFill="1"/>
    <xf numFmtId="164" fontId="5" fillId="0" borderId="0" xfId="0" applyNumberFormat="1" applyFont="1" applyFill="1"/>
    <xf numFmtId="1" fontId="2" fillId="0" borderId="0" xfId="0" applyNumberFormat="1" applyFont="1" applyFill="1"/>
    <xf numFmtId="1" fontId="8" fillId="0" borderId="0" xfId="0" applyNumberFormat="1" applyFont="1" applyFill="1"/>
    <xf numFmtId="1" fontId="5" fillId="0" borderId="0" xfId="0" applyNumberFormat="1" applyFont="1" applyFill="1"/>
    <xf numFmtId="1" fontId="3" fillId="0" borderId="0" xfId="0" applyNumberFormat="1" applyFont="1" applyFill="1"/>
    <xf numFmtId="1" fontId="0" fillId="0" borderId="0" xfId="0" applyNumberFormat="1" applyFont="1" applyFill="1"/>
    <xf numFmtId="1" fontId="5" fillId="0" borderId="0" xfId="1" applyNumberFormat="1" applyFont="1" applyFill="1"/>
    <xf numFmtId="0" fontId="8" fillId="0" borderId="0" xfId="0" applyFont="1"/>
    <xf numFmtId="0" fontId="7" fillId="0" borderId="0" xfId="0" applyFont="1"/>
    <xf numFmtId="0" fontId="9" fillId="0" borderId="0" xfId="0" applyFont="1"/>
    <xf numFmtId="164" fontId="3" fillId="0" borderId="0" xfId="0" applyNumberFormat="1" applyFont="1" applyFill="1"/>
    <xf numFmtId="0" fontId="0" fillId="0" borderId="0" xfId="0" applyFill="1"/>
    <xf numFmtId="164" fontId="2" fillId="0" borderId="0" xfId="0" applyNumberFormat="1" applyFont="1" applyFill="1"/>
    <xf numFmtId="0" fontId="10" fillId="0" borderId="0" xfId="0" applyFont="1" applyFill="1"/>
    <xf numFmtId="164" fontId="2" fillId="0" borderId="0" xfId="1" applyNumberFormat="1" applyFont="1" applyFill="1"/>
    <xf numFmtId="0" fontId="1" fillId="0" borderId="0" xfId="0" applyFont="1" applyBorder="1"/>
    <xf numFmtId="164" fontId="0" fillId="0" borderId="0" xfId="1" applyNumberFormat="1" applyFont="1" applyFill="1" applyBorder="1"/>
    <xf numFmtId="0" fontId="0" fillId="3" borderId="0" xfId="0" applyFont="1" applyFill="1" applyBorder="1"/>
    <xf numFmtId="164" fontId="0" fillId="2" borderId="0" xfId="1" applyNumberFormat="1" applyFont="1" applyFill="1" applyBorder="1"/>
    <xf numFmtId="0" fontId="0" fillId="4" borderId="0" xfId="0" applyFont="1" applyFill="1" applyBorder="1"/>
    <xf numFmtId="0" fontId="0" fillId="5" borderId="0" xfId="0" applyFont="1" applyFill="1" applyBorder="1"/>
    <xf numFmtId="0" fontId="3" fillId="0" borderId="0" xfId="0" applyFont="1" applyBorder="1"/>
    <xf numFmtId="0" fontId="0" fillId="0" borderId="0" xfId="0" applyFont="1" applyBorder="1"/>
    <xf numFmtId="0" fontId="11" fillId="0" borderId="0" xfId="0" applyFont="1"/>
    <xf numFmtId="0" fontId="5" fillId="0" borderId="0" xfId="0" applyFont="1"/>
    <xf numFmtId="0" fontId="6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164" fontId="8" fillId="0" borderId="0" xfId="0" applyNumberFormat="1" applyFont="1" applyFill="1"/>
    <xf numFmtId="1" fontId="6" fillId="0" borderId="0" xfId="0" applyNumberFormat="1" applyFont="1" applyFill="1"/>
    <xf numFmtId="164" fontId="6" fillId="0" borderId="0" xfId="0" applyNumberFormat="1" applyFont="1" applyFill="1"/>
    <xf numFmtId="0" fontId="14" fillId="0" borderId="0" xfId="0" applyFont="1"/>
    <xf numFmtId="0" fontId="0" fillId="6" borderId="0" xfId="0" applyFont="1" applyFill="1"/>
    <xf numFmtId="164" fontId="0" fillId="6" borderId="0" xfId="1" applyNumberFormat="1" applyFont="1" applyFill="1"/>
    <xf numFmtId="0" fontId="15" fillId="0" borderId="0" xfId="0" applyFont="1"/>
    <xf numFmtId="0" fontId="14" fillId="0" borderId="0" xfId="0" applyFont="1" applyFill="1"/>
    <xf numFmtId="0" fontId="11" fillId="0" borderId="0" xfId="0" applyFont="1" applyFill="1"/>
    <xf numFmtId="0" fontId="15" fillId="0" borderId="0" xfId="0" applyFont="1" applyFill="1"/>
    <xf numFmtId="9" fontId="5" fillId="0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99FF"/>
      <color rgb="FFE2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36D70-225F-4E37-9473-E4845AEFDE64}">
  <dimension ref="A1:AI150"/>
  <sheetViews>
    <sheetView tabSelected="1" topLeftCell="O16" workbookViewId="0">
      <selection activeCell="X19" sqref="X19"/>
    </sheetView>
  </sheetViews>
  <sheetFormatPr defaultColWidth="9" defaultRowHeight="14.25" x14ac:dyDescent="0.45"/>
  <cols>
    <col min="1" max="1" width="10.86328125" style="2" bestFit="1" customWidth="1"/>
    <col min="2" max="6" width="9" style="2"/>
    <col min="7" max="7" width="7.265625" style="2" bestFit="1" customWidth="1"/>
    <col min="8" max="8" width="3.19921875" style="7" customWidth="1"/>
    <col min="9" max="9" width="6.46484375" style="7" customWidth="1"/>
    <col min="10" max="10" width="6.59765625" style="7" bestFit="1" customWidth="1"/>
    <col min="11" max="11" width="7.1328125" style="7" customWidth="1"/>
    <col min="12" max="13" width="7.53125" style="7" bestFit="1" customWidth="1"/>
    <col min="14" max="14" width="8.46484375" style="2" bestFit="1" customWidth="1"/>
    <col min="15" max="15" width="5.796875" style="2" bestFit="1" customWidth="1"/>
    <col min="16" max="16" width="2.265625" style="2" customWidth="1"/>
    <col min="17" max="28" width="9" style="2"/>
    <col min="29" max="29" width="6.73046875" style="2" customWidth="1"/>
    <col min="30" max="16384" width="9" style="2"/>
  </cols>
  <sheetData>
    <row r="1" spans="1:35" x14ac:dyDescent="0.45">
      <c r="A1" s="1" t="s">
        <v>38</v>
      </c>
      <c r="B1" s="1" t="s">
        <v>8</v>
      </c>
      <c r="C1" s="2" t="s">
        <v>40</v>
      </c>
      <c r="D1" s="2" t="s">
        <v>41</v>
      </c>
      <c r="F1" s="2" t="s">
        <v>24</v>
      </c>
    </row>
    <row r="2" spans="1:35" x14ac:dyDescent="0.45">
      <c r="A2" s="1" t="s">
        <v>37</v>
      </c>
      <c r="B2" s="1" t="s">
        <v>9</v>
      </c>
      <c r="C2" s="1" t="s">
        <v>17</v>
      </c>
      <c r="D2" s="1" t="s">
        <v>21</v>
      </c>
      <c r="F2" s="1" t="s">
        <v>44</v>
      </c>
      <c r="G2" s="1"/>
      <c r="H2" s="7" t="s">
        <v>46</v>
      </c>
    </row>
    <row r="3" spans="1:35" x14ac:dyDescent="0.45">
      <c r="A3" s="1" t="s">
        <v>36</v>
      </c>
      <c r="B3" s="1" t="s">
        <v>23</v>
      </c>
      <c r="C3" s="1" t="s">
        <v>20</v>
      </c>
      <c r="D3" s="2" t="s">
        <v>35</v>
      </c>
      <c r="F3" s="1" t="s">
        <v>47</v>
      </c>
      <c r="G3" s="1"/>
      <c r="H3" s="7" t="s">
        <v>50</v>
      </c>
    </row>
    <row r="4" spans="1:35" x14ac:dyDescent="0.45">
      <c r="A4" s="2" t="s">
        <v>39</v>
      </c>
      <c r="B4" s="2" t="s">
        <v>33</v>
      </c>
      <c r="C4" s="2" t="s">
        <v>34</v>
      </c>
      <c r="D4" s="2" t="s">
        <v>2</v>
      </c>
      <c r="F4" s="1" t="s">
        <v>45</v>
      </c>
      <c r="H4" s="7" t="s">
        <v>49</v>
      </c>
      <c r="P4" s="38"/>
      <c r="Q4" s="38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5" x14ac:dyDescent="0.45">
      <c r="P5" s="38"/>
      <c r="Q5" s="21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x14ac:dyDescent="0.45">
      <c r="A6" s="3" t="s">
        <v>16</v>
      </c>
      <c r="B6" s="46" t="s">
        <v>0</v>
      </c>
      <c r="C6" s="4" t="s">
        <v>5</v>
      </c>
      <c r="D6" s="4" t="s">
        <v>3</v>
      </c>
      <c r="E6" s="4" t="s">
        <v>4</v>
      </c>
      <c r="F6" s="4" t="s">
        <v>6</v>
      </c>
      <c r="G6" s="4" t="s">
        <v>7</v>
      </c>
      <c r="P6" s="38"/>
      <c r="AF6" s="5"/>
      <c r="AG6" s="5"/>
      <c r="AH6" s="5"/>
      <c r="AI6" s="5"/>
    </row>
    <row r="7" spans="1:35" x14ac:dyDescent="0.45">
      <c r="A7" s="13" t="s">
        <v>18</v>
      </c>
      <c r="B7" s="4">
        <v>15</v>
      </c>
      <c r="C7" s="4">
        <v>15</v>
      </c>
      <c r="D7" s="4">
        <v>15</v>
      </c>
      <c r="E7" s="4">
        <v>15</v>
      </c>
      <c r="F7" s="4">
        <v>15</v>
      </c>
      <c r="G7" s="4">
        <v>15</v>
      </c>
      <c r="P7" s="38"/>
      <c r="AF7" s="5"/>
      <c r="AG7" s="5"/>
      <c r="AH7" s="5"/>
      <c r="AI7" s="5"/>
    </row>
    <row r="8" spans="1:35" x14ac:dyDescent="0.45">
      <c r="A8" s="13" t="s">
        <v>10</v>
      </c>
      <c r="B8" s="47" t="s">
        <v>23</v>
      </c>
      <c r="C8" s="2" t="s">
        <v>23</v>
      </c>
      <c r="D8" s="2" t="s">
        <v>23</v>
      </c>
      <c r="E8" s="2" t="s">
        <v>23</v>
      </c>
      <c r="F8" s="2" t="s">
        <v>9</v>
      </c>
      <c r="G8" s="2" t="s">
        <v>9</v>
      </c>
      <c r="P8" s="38"/>
      <c r="AF8" s="5"/>
      <c r="AG8" s="5"/>
      <c r="AH8" s="5"/>
      <c r="AI8" s="5"/>
    </row>
    <row r="9" spans="1:35" x14ac:dyDescent="0.45">
      <c r="A9" s="15" t="s">
        <v>25</v>
      </c>
      <c r="B9" s="40" t="s">
        <v>11</v>
      </c>
      <c r="C9" s="1" t="s">
        <v>2</v>
      </c>
      <c r="D9" s="1" t="s">
        <v>12</v>
      </c>
      <c r="E9" s="1" t="s">
        <v>2</v>
      </c>
      <c r="F9" s="1" t="s">
        <v>18</v>
      </c>
      <c r="G9" s="1" t="s">
        <v>10</v>
      </c>
      <c r="J9" s="8" t="s">
        <v>31</v>
      </c>
      <c r="K9" s="8" t="s">
        <v>30</v>
      </c>
      <c r="L9" s="8" t="s">
        <v>32</v>
      </c>
      <c r="M9" s="8" t="s">
        <v>83</v>
      </c>
      <c r="N9" s="6" t="s">
        <v>29</v>
      </c>
      <c r="O9" s="5"/>
      <c r="P9" s="5"/>
      <c r="AF9" s="5"/>
      <c r="AG9" s="5"/>
      <c r="AH9" s="5"/>
      <c r="AI9" s="5"/>
    </row>
    <row r="10" spans="1:35" x14ac:dyDescent="0.45">
      <c r="A10" s="1" t="s">
        <v>1</v>
      </c>
      <c r="B10" s="5"/>
      <c r="C10" s="5"/>
      <c r="D10" s="5"/>
      <c r="E10" s="5"/>
      <c r="F10" s="5"/>
      <c r="G10" s="5"/>
      <c r="I10" s="1" t="s">
        <v>1</v>
      </c>
      <c r="J10" s="31">
        <f t="shared" ref="J10:J20" si="0">SUM(B10:G10)</f>
        <v>0</v>
      </c>
      <c r="K10" s="7">
        <v>102</v>
      </c>
      <c r="N10" s="30">
        <f>J10+K10+L10</f>
        <v>102</v>
      </c>
      <c r="O10" s="5" t="s">
        <v>1</v>
      </c>
      <c r="P10" s="5"/>
      <c r="AF10" s="5"/>
      <c r="AG10" s="5"/>
      <c r="AH10" s="5"/>
      <c r="AI10" s="5"/>
    </row>
    <row r="11" spans="1:35" x14ac:dyDescent="0.45">
      <c r="A11" s="1" t="s">
        <v>10</v>
      </c>
      <c r="B11" s="41"/>
      <c r="C11" s="13">
        <v>0.26</v>
      </c>
      <c r="D11" s="15">
        <v>0.14799999999999999</v>
      </c>
      <c r="E11" s="13">
        <v>0.23100000000000001</v>
      </c>
      <c r="F11" s="15">
        <v>0.185</v>
      </c>
      <c r="G11" s="20">
        <v>0.5</v>
      </c>
      <c r="I11" s="1" t="s">
        <v>10</v>
      </c>
      <c r="J11" s="17">
        <f t="shared" si="0"/>
        <v>1.3240000000000001</v>
      </c>
      <c r="L11" s="17">
        <f>0.2</f>
        <v>0.2</v>
      </c>
      <c r="M11" s="17">
        <f>8%</f>
        <v>0.08</v>
      </c>
      <c r="N11" s="5"/>
      <c r="O11" s="5"/>
      <c r="P11" s="5"/>
      <c r="AF11" s="5"/>
      <c r="AG11" s="5"/>
      <c r="AH11" s="5"/>
      <c r="AI11" s="5"/>
    </row>
    <row r="12" spans="1:35" x14ac:dyDescent="0.45">
      <c r="A12" s="1" t="s">
        <v>2</v>
      </c>
      <c r="B12" s="42">
        <v>718</v>
      </c>
      <c r="C12" s="19">
        <v>3055</v>
      </c>
      <c r="D12" s="42">
        <v>611</v>
      </c>
      <c r="E12" s="19">
        <v>3055</v>
      </c>
      <c r="F12" s="5"/>
      <c r="G12" s="42">
        <v>764</v>
      </c>
      <c r="I12" s="1" t="s">
        <v>2</v>
      </c>
      <c r="J12" s="31">
        <f t="shared" si="0"/>
        <v>8203</v>
      </c>
      <c r="K12" s="7">
        <v>8507</v>
      </c>
      <c r="N12" s="29">
        <f>K12*(1+J11+L11+M11)+J12</f>
        <v>30355.227999999999</v>
      </c>
      <c r="O12" s="22" t="s">
        <v>2</v>
      </c>
      <c r="P12" s="5"/>
      <c r="AF12" s="5"/>
      <c r="AG12" s="5"/>
      <c r="AH12" s="5"/>
      <c r="AI12" s="5"/>
    </row>
    <row r="13" spans="1:35" x14ac:dyDescent="0.45">
      <c r="A13" s="1" t="s">
        <v>25</v>
      </c>
      <c r="B13" s="43">
        <v>0.25600000000000001</v>
      </c>
      <c r="C13" s="15">
        <v>0.20200000000000001</v>
      </c>
      <c r="D13" s="13">
        <v>0.24099999999999999</v>
      </c>
      <c r="E13" s="13">
        <v>0.23899999999999999</v>
      </c>
      <c r="F13" s="15">
        <v>0.16600000000000001</v>
      </c>
      <c r="G13" s="13">
        <v>0.26200000000000001</v>
      </c>
      <c r="I13" s="1" t="s">
        <v>25</v>
      </c>
      <c r="J13" s="17">
        <f t="shared" si="0"/>
        <v>1.3660000000000001</v>
      </c>
      <c r="N13" s="5"/>
      <c r="O13" s="5"/>
      <c r="P13" s="5"/>
      <c r="AF13" s="5"/>
      <c r="AG13" s="5"/>
      <c r="AH13" s="5"/>
      <c r="AI13" s="5"/>
    </row>
    <row r="14" spans="1:35" x14ac:dyDescent="0.45">
      <c r="A14" s="1" t="s">
        <v>12</v>
      </c>
      <c r="B14" s="44">
        <v>90</v>
      </c>
      <c r="C14" s="5"/>
      <c r="D14" s="19">
        <v>350</v>
      </c>
      <c r="E14" s="5"/>
      <c r="F14" s="5"/>
      <c r="G14" s="5"/>
      <c r="I14" s="1" t="s">
        <v>12</v>
      </c>
      <c r="J14" s="31">
        <f t="shared" si="0"/>
        <v>440</v>
      </c>
      <c r="K14" s="7">
        <v>754</v>
      </c>
      <c r="N14" s="29">
        <f>K14*(1+J13+L13)+J14</f>
        <v>2223.9639999999999</v>
      </c>
      <c r="O14" s="22" t="s">
        <v>12</v>
      </c>
      <c r="P14" s="5"/>
      <c r="AF14" s="5"/>
      <c r="AG14" s="5"/>
      <c r="AH14" s="5"/>
      <c r="AI14" s="5"/>
    </row>
    <row r="15" spans="1:35" x14ac:dyDescent="0.45">
      <c r="A15" s="1" t="s">
        <v>18</v>
      </c>
      <c r="B15" s="43">
        <v>0.14599999999999999</v>
      </c>
      <c r="C15" s="14">
        <v>5.6000000000000001E-2</v>
      </c>
      <c r="D15" s="43">
        <v>0.129</v>
      </c>
      <c r="E15" s="16"/>
      <c r="F15" s="20">
        <v>0.45</v>
      </c>
      <c r="G15" s="16"/>
      <c r="I15" s="1" t="s">
        <v>18</v>
      </c>
      <c r="J15" s="17">
        <f t="shared" si="0"/>
        <v>0.78099999999999992</v>
      </c>
      <c r="K15" s="17">
        <v>0.12</v>
      </c>
      <c r="M15" s="25">
        <f>8%+3.2%</f>
        <v>0.112</v>
      </c>
      <c r="N15" s="35">
        <f>J15+K15+L15+M15</f>
        <v>1.0129999999999999</v>
      </c>
      <c r="O15" s="22" t="s">
        <v>18</v>
      </c>
      <c r="P15" s="5"/>
      <c r="AF15" s="5"/>
      <c r="AG15" s="5"/>
      <c r="AH15" s="5"/>
      <c r="AI15" s="5"/>
    </row>
    <row r="16" spans="1:35" x14ac:dyDescent="0.45">
      <c r="A16" s="1" t="s">
        <v>19</v>
      </c>
      <c r="B16" s="41"/>
      <c r="C16" s="16"/>
      <c r="D16" s="16"/>
      <c r="E16" s="14">
        <v>0.13200000000000001</v>
      </c>
      <c r="F16" s="13">
        <v>0.20799999999999999</v>
      </c>
      <c r="G16" s="16"/>
      <c r="I16" s="1" t="s">
        <v>19</v>
      </c>
      <c r="J16" s="17">
        <f t="shared" si="0"/>
        <v>0.33999999999999997</v>
      </c>
      <c r="K16" s="17">
        <v>1.5</v>
      </c>
      <c r="L16" s="17"/>
      <c r="M16" s="17"/>
      <c r="N16" s="35">
        <f>J16+K16+L16</f>
        <v>1.8399999999999999</v>
      </c>
      <c r="O16" s="22" t="s">
        <v>19</v>
      </c>
      <c r="P16" s="5"/>
      <c r="AF16" s="5"/>
      <c r="AG16" s="5"/>
      <c r="AH16" s="5"/>
      <c r="AI16" s="5"/>
    </row>
    <row r="17" spans="1:35" x14ac:dyDescent="0.45">
      <c r="A17" s="1" t="s">
        <v>26</v>
      </c>
      <c r="B17" s="41"/>
      <c r="C17" s="16"/>
      <c r="D17" s="16"/>
      <c r="E17" s="16"/>
      <c r="F17" s="14">
        <v>0.13800000000000001</v>
      </c>
      <c r="G17" s="16"/>
      <c r="I17" s="1" t="s">
        <v>26</v>
      </c>
      <c r="J17" s="17">
        <f t="shared" si="0"/>
        <v>0.13800000000000001</v>
      </c>
      <c r="N17" s="5"/>
      <c r="O17" s="5"/>
      <c r="P17" s="5"/>
      <c r="AF17" s="5"/>
      <c r="AG17" s="5"/>
      <c r="AH17" s="5"/>
      <c r="AI17" s="5"/>
    </row>
    <row r="18" spans="1:35" x14ac:dyDescent="0.45">
      <c r="A18" s="1" t="s">
        <v>11</v>
      </c>
      <c r="B18" s="45">
        <v>625</v>
      </c>
      <c r="C18" s="15">
        <v>0.159</v>
      </c>
      <c r="D18" s="5"/>
      <c r="E18" s="5"/>
      <c r="F18" s="5"/>
      <c r="G18" s="5"/>
      <c r="I18" s="1" t="s">
        <v>11</v>
      </c>
      <c r="J18" s="31">
        <f t="shared" si="0"/>
        <v>625.15899999999999</v>
      </c>
      <c r="K18" s="7">
        <v>1109</v>
      </c>
      <c r="N18" s="30">
        <f>K18*(1+J17+L17)+J18</f>
        <v>1887.201</v>
      </c>
      <c r="O18" s="5" t="s">
        <v>11</v>
      </c>
      <c r="P18" s="5"/>
      <c r="AF18" s="5"/>
      <c r="AG18" s="5"/>
      <c r="AH18" s="5"/>
      <c r="AI18" s="5"/>
    </row>
    <row r="19" spans="1:35" x14ac:dyDescent="0.45">
      <c r="A19" s="1" t="s">
        <v>28</v>
      </c>
      <c r="B19" s="16"/>
      <c r="C19" s="16"/>
      <c r="D19" s="16"/>
      <c r="E19" s="16"/>
      <c r="F19" s="16"/>
      <c r="G19" s="16"/>
      <c r="I19" s="1" t="s">
        <v>28</v>
      </c>
      <c r="J19" s="17">
        <f t="shared" si="0"/>
        <v>0</v>
      </c>
      <c r="N19" s="24">
        <f>J19+K19+L19</f>
        <v>0</v>
      </c>
      <c r="O19" s="5" t="s">
        <v>28</v>
      </c>
      <c r="P19" s="5"/>
      <c r="AF19" s="5"/>
      <c r="AG19" s="5"/>
      <c r="AH19" s="5"/>
      <c r="AI19" s="5"/>
    </row>
    <row r="20" spans="1:35" x14ac:dyDescent="0.45">
      <c r="A20" s="1" t="s">
        <v>27</v>
      </c>
      <c r="B20" s="16"/>
      <c r="C20" s="12"/>
      <c r="D20" s="12"/>
      <c r="E20" s="16"/>
      <c r="F20" s="16"/>
      <c r="G20" s="16">
        <v>0.12</v>
      </c>
      <c r="I20" s="1" t="s">
        <v>27</v>
      </c>
      <c r="J20" s="17">
        <f t="shared" si="0"/>
        <v>0.12</v>
      </c>
      <c r="L20" s="17">
        <v>7.4999999999999997E-2</v>
      </c>
      <c r="M20" s="17"/>
      <c r="N20" s="24">
        <f>J20+K20+L20</f>
        <v>0.19500000000000001</v>
      </c>
      <c r="O20" s="5" t="s">
        <v>27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 x14ac:dyDescent="0.45">
      <c r="A21" s="6"/>
      <c r="B21" s="41"/>
      <c r="C21" s="16"/>
      <c r="D21" s="16"/>
      <c r="E21" s="16"/>
      <c r="F21" s="16"/>
      <c r="G21" s="16"/>
      <c r="I21" s="6"/>
      <c r="J21" s="17"/>
      <c r="L21" s="17"/>
      <c r="M21" s="17"/>
      <c r="N21" s="24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 x14ac:dyDescent="0.45">
      <c r="A22" s="3" t="s">
        <v>80</v>
      </c>
      <c r="B22" s="4" t="s">
        <v>0</v>
      </c>
      <c r="C22" s="4" t="s">
        <v>5</v>
      </c>
      <c r="D22" s="4" t="s">
        <v>3</v>
      </c>
      <c r="E22" s="4" t="s">
        <v>4</v>
      </c>
      <c r="F22" s="4" t="s">
        <v>6</v>
      </c>
      <c r="G22" s="4" t="s">
        <v>7</v>
      </c>
      <c r="N22" s="5"/>
      <c r="O22" s="5"/>
      <c r="P22" s="5"/>
      <c r="Q22" s="21"/>
      <c r="R22" s="22"/>
      <c r="S22" s="22"/>
      <c r="T22" s="22"/>
      <c r="U22" s="22"/>
      <c r="V22" s="22"/>
      <c r="W22" s="22"/>
      <c r="X22" s="7"/>
      <c r="Y22" s="7"/>
      <c r="Z22" s="7"/>
      <c r="AA22" s="7"/>
      <c r="AB22" s="7"/>
      <c r="AC22" s="7"/>
      <c r="AD22" s="5"/>
      <c r="AE22" s="5"/>
      <c r="AF22" s="5"/>
      <c r="AG22" s="5"/>
      <c r="AH22" s="5"/>
      <c r="AI22" s="5"/>
    </row>
    <row r="23" spans="1:35" x14ac:dyDescent="0.45">
      <c r="A23" s="13" t="s">
        <v>18</v>
      </c>
      <c r="B23" s="4">
        <v>15</v>
      </c>
      <c r="C23" s="4">
        <v>15</v>
      </c>
      <c r="D23" s="4">
        <v>15</v>
      </c>
      <c r="E23" s="4">
        <v>15</v>
      </c>
      <c r="F23" s="4">
        <v>15</v>
      </c>
      <c r="G23" s="4">
        <v>15</v>
      </c>
      <c r="N23" s="5"/>
      <c r="O23" s="5"/>
      <c r="P23" s="5"/>
      <c r="Q23" s="16"/>
      <c r="R23" s="22"/>
      <c r="S23" s="22"/>
      <c r="T23" s="22"/>
      <c r="U23" s="22"/>
      <c r="V23" s="22"/>
      <c r="W23" s="22"/>
      <c r="X23" s="7"/>
      <c r="Y23" s="7"/>
      <c r="Z23" s="7"/>
      <c r="AA23" s="7"/>
      <c r="AB23" s="7"/>
      <c r="AC23" s="7"/>
      <c r="AD23" s="5"/>
      <c r="AE23" s="5"/>
      <c r="AF23" s="5"/>
      <c r="AG23" s="5"/>
      <c r="AH23" s="5"/>
      <c r="AI23" s="5"/>
    </row>
    <row r="24" spans="1:35" x14ac:dyDescent="0.45">
      <c r="A24" s="13" t="s">
        <v>19</v>
      </c>
      <c r="B24" s="2" t="s">
        <v>35</v>
      </c>
      <c r="C24" s="2" t="s">
        <v>35</v>
      </c>
      <c r="D24" s="2" t="s">
        <v>35</v>
      </c>
      <c r="E24" s="2" t="s">
        <v>35</v>
      </c>
      <c r="F24" s="2" t="s">
        <v>9</v>
      </c>
      <c r="G24" s="2" t="s">
        <v>9</v>
      </c>
      <c r="N24" s="5"/>
      <c r="O24" s="5"/>
      <c r="P24" s="5"/>
      <c r="Q24" s="16"/>
      <c r="R24" s="5"/>
      <c r="S24" s="5"/>
      <c r="T24" s="5"/>
      <c r="U24" s="5"/>
      <c r="V24" s="5"/>
      <c r="W24" s="5"/>
      <c r="X24" s="7"/>
      <c r="Y24" s="7"/>
      <c r="Z24" s="7"/>
      <c r="AA24" s="7"/>
      <c r="AB24" s="7"/>
      <c r="AC24" s="7"/>
      <c r="AD24" s="5"/>
      <c r="AE24" s="5"/>
      <c r="AF24" s="5"/>
      <c r="AG24" s="5"/>
      <c r="AH24" s="5"/>
      <c r="AI24" s="5"/>
    </row>
    <row r="25" spans="1:35" x14ac:dyDescent="0.45">
      <c r="A25" s="15" t="s">
        <v>26</v>
      </c>
      <c r="B25" s="1" t="s">
        <v>11</v>
      </c>
      <c r="C25" s="1" t="s">
        <v>2</v>
      </c>
      <c r="D25" s="1" t="s">
        <v>12</v>
      </c>
      <c r="E25" s="1" t="s">
        <v>10</v>
      </c>
      <c r="F25" s="1" t="s">
        <v>19</v>
      </c>
      <c r="G25" s="1" t="s">
        <v>12</v>
      </c>
      <c r="J25" s="8" t="s">
        <v>31</v>
      </c>
      <c r="K25" s="8" t="s">
        <v>30</v>
      </c>
      <c r="L25" s="8" t="s">
        <v>32</v>
      </c>
      <c r="M25" s="8" t="s">
        <v>83</v>
      </c>
      <c r="N25" s="6" t="s">
        <v>29</v>
      </c>
      <c r="O25" s="5"/>
      <c r="P25" s="5"/>
      <c r="Q25" s="16"/>
      <c r="R25" s="6"/>
      <c r="S25" s="6"/>
      <c r="T25" s="6"/>
      <c r="U25" s="6"/>
      <c r="V25" s="6"/>
      <c r="W25" s="6"/>
      <c r="X25" s="7"/>
      <c r="Y25" s="7"/>
      <c r="Z25" s="8"/>
      <c r="AA25" s="8"/>
      <c r="AB25" s="8"/>
      <c r="AC25" s="8"/>
      <c r="AD25" s="6"/>
      <c r="AE25" s="5"/>
      <c r="AF25" s="5"/>
      <c r="AG25" s="5"/>
      <c r="AH25" s="5"/>
      <c r="AI25" s="5"/>
    </row>
    <row r="26" spans="1:35" x14ac:dyDescent="0.45">
      <c r="A26" s="1" t="s">
        <v>1</v>
      </c>
      <c r="B26" s="5"/>
      <c r="C26" s="5"/>
      <c r="D26" s="5"/>
      <c r="E26" s="5"/>
      <c r="F26" s="5"/>
      <c r="G26" s="5"/>
      <c r="I26" s="1" t="s">
        <v>1</v>
      </c>
      <c r="J26" s="31">
        <f t="shared" ref="J26:J36" si="1">SUM(B26:G26)</f>
        <v>0</v>
      </c>
      <c r="K26" s="7">
        <v>114</v>
      </c>
      <c r="N26" s="30">
        <f>J26+K26+L26</f>
        <v>114</v>
      </c>
      <c r="O26" s="5" t="s">
        <v>1</v>
      </c>
      <c r="P26" s="5"/>
      <c r="Q26" s="6"/>
      <c r="R26" s="5"/>
      <c r="S26" s="5"/>
      <c r="T26" s="5"/>
      <c r="U26" s="5"/>
      <c r="V26" s="5"/>
      <c r="W26" s="5"/>
      <c r="X26" s="7"/>
      <c r="Y26" s="6"/>
      <c r="Z26" s="31"/>
      <c r="AA26" s="7"/>
      <c r="AB26" s="7"/>
      <c r="AC26" s="7"/>
      <c r="AD26" s="30"/>
      <c r="AE26" s="5"/>
      <c r="AF26" s="5"/>
      <c r="AG26" s="5"/>
      <c r="AH26" s="5"/>
      <c r="AI26" s="5"/>
    </row>
    <row r="27" spans="1:35" x14ac:dyDescent="0.45">
      <c r="A27" s="1" t="s">
        <v>10</v>
      </c>
      <c r="B27" s="16"/>
      <c r="C27" s="16"/>
      <c r="D27" s="41"/>
      <c r="E27" s="20">
        <v>0.5</v>
      </c>
      <c r="F27" s="15">
        <v>0.20699999999999999</v>
      </c>
      <c r="G27" s="41"/>
      <c r="I27" s="1" t="s">
        <v>10</v>
      </c>
      <c r="J27" s="17">
        <f t="shared" si="1"/>
        <v>0.70699999999999996</v>
      </c>
      <c r="L27" s="17">
        <f>0.2</f>
        <v>0.2</v>
      </c>
      <c r="M27" s="25"/>
      <c r="N27" s="5"/>
      <c r="O27" s="5"/>
      <c r="P27" s="5"/>
      <c r="Q27" s="6"/>
      <c r="R27" s="16"/>
      <c r="S27" s="16"/>
      <c r="T27" s="41"/>
      <c r="U27" s="16"/>
      <c r="V27" s="16"/>
      <c r="W27" s="41"/>
      <c r="X27" s="7"/>
      <c r="Y27" s="6"/>
      <c r="Z27" s="17"/>
      <c r="AA27" s="7"/>
      <c r="AB27" s="17"/>
      <c r="AC27" s="25"/>
      <c r="AD27" s="5"/>
      <c r="AE27" s="5"/>
      <c r="AF27" s="5"/>
      <c r="AG27" s="5"/>
      <c r="AH27" s="5"/>
      <c r="AI27" s="5"/>
    </row>
    <row r="28" spans="1:35" x14ac:dyDescent="0.45">
      <c r="A28" s="1" t="s">
        <v>2</v>
      </c>
      <c r="B28" s="9">
        <v>800</v>
      </c>
      <c r="C28" s="19">
        <v>3055</v>
      </c>
      <c r="D28" s="5"/>
      <c r="E28" s="5"/>
      <c r="F28" s="5"/>
      <c r="G28" s="5"/>
      <c r="I28" s="1" t="s">
        <v>2</v>
      </c>
      <c r="J28" s="31">
        <f t="shared" si="1"/>
        <v>3855</v>
      </c>
      <c r="K28" s="7">
        <f>6089+807</f>
        <v>6896</v>
      </c>
      <c r="N28" s="29">
        <f>K28*(1+J27+L27+M27)+J28</f>
        <v>17005.671999999999</v>
      </c>
      <c r="O28" s="22" t="s">
        <v>2</v>
      </c>
      <c r="P28" s="5"/>
      <c r="Q28" s="6"/>
      <c r="R28" s="5"/>
      <c r="S28" s="5"/>
      <c r="T28" s="5"/>
      <c r="U28" s="5"/>
      <c r="V28" s="5"/>
      <c r="W28" s="5"/>
      <c r="X28" s="7"/>
      <c r="Y28" s="6"/>
      <c r="Z28" s="31"/>
      <c r="AA28" s="7"/>
      <c r="AB28" s="7"/>
      <c r="AC28" s="7"/>
      <c r="AD28" s="29"/>
      <c r="AE28" s="22"/>
      <c r="AF28" s="5"/>
      <c r="AG28" s="5"/>
      <c r="AH28" s="5"/>
      <c r="AI28" s="5"/>
    </row>
    <row r="29" spans="1:35" x14ac:dyDescent="0.45">
      <c r="A29" s="1" t="s">
        <v>25</v>
      </c>
      <c r="B29" s="15">
        <v>0.20399999999999999</v>
      </c>
      <c r="C29" s="16"/>
      <c r="D29" s="13">
        <v>0.25700000000000001</v>
      </c>
      <c r="E29" s="16"/>
      <c r="F29" s="16"/>
      <c r="G29" s="15">
        <v>0.19500000000000001</v>
      </c>
      <c r="I29" s="1" t="s">
        <v>25</v>
      </c>
      <c r="J29" s="17">
        <f t="shared" si="1"/>
        <v>0.65599999999999992</v>
      </c>
      <c r="N29" s="5"/>
      <c r="O29" s="5"/>
      <c r="P29" s="5"/>
      <c r="Q29" s="6"/>
      <c r="R29" s="16"/>
      <c r="S29" s="16"/>
      <c r="T29" s="16"/>
      <c r="U29" s="16"/>
      <c r="V29" s="16"/>
      <c r="W29" s="16"/>
      <c r="X29" s="7"/>
      <c r="Y29" s="6"/>
      <c r="Z29" s="17"/>
      <c r="AA29" s="7"/>
      <c r="AB29" s="7"/>
      <c r="AC29" s="7"/>
      <c r="AD29" s="5"/>
      <c r="AE29" s="5"/>
      <c r="AF29" s="5"/>
      <c r="AG29" s="5"/>
      <c r="AH29" s="5"/>
      <c r="AI29" s="5"/>
    </row>
    <row r="30" spans="1:35" x14ac:dyDescent="0.45">
      <c r="A30" s="1" t="s">
        <v>12</v>
      </c>
      <c r="B30" s="5"/>
      <c r="C30" s="5"/>
      <c r="D30" s="19">
        <v>350</v>
      </c>
      <c r="E30" s="5"/>
      <c r="F30" s="5"/>
      <c r="G30" s="19">
        <v>350</v>
      </c>
      <c r="I30" s="1" t="s">
        <v>12</v>
      </c>
      <c r="J30" s="31">
        <f t="shared" si="1"/>
        <v>700</v>
      </c>
      <c r="K30" s="7">
        <v>657</v>
      </c>
      <c r="N30" s="29">
        <f>K30*(1+J29+L29)+J30</f>
        <v>1787.992</v>
      </c>
      <c r="O30" s="22" t="s">
        <v>12</v>
      </c>
      <c r="P30" s="5"/>
      <c r="Q30" s="6"/>
      <c r="R30" s="5"/>
      <c r="S30" s="5"/>
      <c r="T30" s="5"/>
      <c r="U30" s="5"/>
      <c r="V30" s="5"/>
      <c r="W30" s="5"/>
      <c r="X30" s="7"/>
      <c r="Y30" s="6"/>
      <c r="Z30" s="31"/>
      <c r="AA30" s="7"/>
      <c r="AB30" s="7"/>
      <c r="AC30" s="7"/>
      <c r="AD30" s="29"/>
      <c r="AE30" s="22"/>
      <c r="AF30" s="5"/>
      <c r="AG30" s="5"/>
      <c r="AH30" s="5"/>
      <c r="AI30" s="5"/>
    </row>
    <row r="31" spans="1:35" x14ac:dyDescent="0.45">
      <c r="A31" s="1" t="s">
        <v>18</v>
      </c>
      <c r="B31" s="15">
        <v>0.106</v>
      </c>
      <c r="C31" s="13">
        <v>0.14000000000000001</v>
      </c>
      <c r="D31" s="14">
        <v>8.5000000000000006E-2</v>
      </c>
      <c r="E31" s="13">
        <v>0.14000000000000001</v>
      </c>
      <c r="F31" s="13">
        <v>0.157</v>
      </c>
      <c r="G31" s="14">
        <v>7.3999999999999996E-2</v>
      </c>
      <c r="I31" s="1" t="s">
        <v>18</v>
      </c>
      <c r="J31" s="17">
        <f t="shared" si="1"/>
        <v>0.70199999999999996</v>
      </c>
      <c r="K31" s="17">
        <v>0.12</v>
      </c>
      <c r="N31" s="35">
        <f>J31+K31+L31+M31</f>
        <v>0.82199999999999995</v>
      </c>
      <c r="O31" s="22" t="s">
        <v>18</v>
      </c>
      <c r="P31" s="5"/>
      <c r="Q31" s="6"/>
      <c r="R31" s="16"/>
      <c r="S31" s="16"/>
      <c r="T31" s="16"/>
      <c r="U31" s="16"/>
      <c r="V31" s="16"/>
      <c r="W31" s="16"/>
      <c r="X31" s="7"/>
      <c r="Y31" s="6"/>
      <c r="Z31" s="17"/>
      <c r="AA31" s="17"/>
      <c r="AB31" s="7"/>
      <c r="AC31" s="7"/>
      <c r="AD31" s="35"/>
      <c r="AE31" s="22"/>
      <c r="AF31" s="5"/>
      <c r="AG31" s="5"/>
      <c r="AH31" s="5"/>
      <c r="AI31" s="5"/>
    </row>
    <row r="32" spans="1:35" x14ac:dyDescent="0.45">
      <c r="A32" s="1" t="s">
        <v>19</v>
      </c>
      <c r="B32" s="16"/>
      <c r="C32" s="15">
        <v>0.16</v>
      </c>
      <c r="D32" s="15">
        <v>0.157</v>
      </c>
      <c r="E32" s="15">
        <v>0.16</v>
      </c>
      <c r="F32" s="20">
        <v>0.55000000000000004</v>
      </c>
      <c r="G32" s="13">
        <v>0.216</v>
      </c>
      <c r="I32" s="1" t="s">
        <v>19</v>
      </c>
      <c r="J32" s="17">
        <f t="shared" si="1"/>
        <v>1.2430000000000001</v>
      </c>
      <c r="K32" s="17">
        <v>1.5</v>
      </c>
      <c r="L32" s="17"/>
      <c r="M32" s="17"/>
      <c r="N32" s="54">
        <f>J32+K32+L32</f>
        <v>2.7430000000000003</v>
      </c>
      <c r="O32" s="23" t="s">
        <v>19</v>
      </c>
      <c r="P32" s="5"/>
      <c r="Q32" s="6"/>
      <c r="R32" s="16"/>
      <c r="S32" s="16"/>
      <c r="T32" s="16"/>
      <c r="U32" s="16"/>
      <c r="V32" s="16"/>
      <c r="W32" s="16"/>
      <c r="X32" s="7"/>
      <c r="Y32" s="6"/>
      <c r="Z32" s="17"/>
      <c r="AA32" s="17"/>
      <c r="AB32" s="17"/>
      <c r="AC32" s="17"/>
      <c r="AD32" s="54"/>
      <c r="AE32" s="23"/>
      <c r="AF32" s="5"/>
      <c r="AG32" s="5"/>
      <c r="AH32" s="5"/>
      <c r="AI32" s="5"/>
    </row>
    <row r="33" spans="1:35" x14ac:dyDescent="0.45">
      <c r="A33" s="1" t="s">
        <v>26</v>
      </c>
      <c r="B33" s="13">
        <v>0.24099999999999999</v>
      </c>
      <c r="C33" s="15">
        <v>0.16</v>
      </c>
      <c r="D33" s="15">
        <v>0.17499999999999999</v>
      </c>
      <c r="E33" s="15">
        <v>0.16</v>
      </c>
      <c r="F33" s="15">
        <v>0.20799999999999999</v>
      </c>
      <c r="G33" s="15">
        <v>0.17699999999999999</v>
      </c>
      <c r="I33" s="1" t="s">
        <v>26</v>
      </c>
      <c r="J33" s="17">
        <f t="shared" si="1"/>
        <v>1.121</v>
      </c>
      <c r="N33" s="5"/>
      <c r="O33" s="5"/>
      <c r="P33" s="5"/>
      <c r="Q33" s="6"/>
      <c r="R33" s="16"/>
      <c r="S33" s="16"/>
      <c r="T33" s="16"/>
      <c r="U33" s="16"/>
      <c r="V33" s="16"/>
      <c r="W33" s="16"/>
      <c r="X33" s="7"/>
      <c r="Y33" s="6"/>
      <c r="Z33" s="17"/>
      <c r="AA33" s="7"/>
      <c r="AB33" s="7"/>
      <c r="AC33" s="7"/>
      <c r="AD33" s="5"/>
      <c r="AE33" s="5"/>
      <c r="AF33" s="5"/>
      <c r="AG33" s="5"/>
      <c r="AH33" s="5"/>
      <c r="AI33" s="5"/>
    </row>
    <row r="34" spans="1:35" x14ac:dyDescent="0.45">
      <c r="A34" s="1" t="s">
        <v>11</v>
      </c>
      <c r="B34" s="19">
        <v>625</v>
      </c>
      <c r="C34" s="5"/>
      <c r="D34" s="5"/>
      <c r="E34" s="5"/>
      <c r="F34" s="5"/>
      <c r="G34" s="5"/>
      <c r="I34" s="1" t="s">
        <v>11</v>
      </c>
      <c r="J34" s="31">
        <f t="shared" si="1"/>
        <v>625</v>
      </c>
      <c r="K34" s="7">
        <f>1380+224</f>
        <v>1604</v>
      </c>
      <c r="N34" s="30">
        <f>K34*(1+J33+L33)+J34</f>
        <v>4027.0839999999998</v>
      </c>
      <c r="O34" s="5" t="s">
        <v>11</v>
      </c>
      <c r="P34" s="5"/>
      <c r="Q34" s="6"/>
      <c r="R34" s="5"/>
      <c r="S34" s="5"/>
      <c r="T34" s="5"/>
      <c r="U34" s="5"/>
      <c r="V34" s="5"/>
      <c r="W34" s="5"/>
      <c r="X34" s="7"/>
      <c r="Y34" s="6"/>
      <c r="Z34" s="31"/>
      <c r="AA34" s="7"/>
      <c r="AB34" s="7"/>
      <c r="AC34" s="7"/>
      <c r="AD34" s="30"/>
      <c r="AE34" s="5"/>
      <c r="AF34" s="5"/>
      <c r="AG34" s="5"/>
      <c r="AH34" s="5"/>
      <c r="AI34" s="5"/>
    </row>
    <row r="35" spans="1:35" x14ac:dyDescent="0.45">
      <c r="A35" s="1" t="s">
        <v>28</v>
      </c>
      <c r="B35" s="16"/>
      <c r="C35" s="14">
        <v>0.12</v>
      </c>
      <c r="D35" s="16"/>
      <c r="E35" s="14">
        <v>0.12</v>
      </c>
      <c r="F35" s="15">
        <v>0.183</v>
      </c>
      <c r="G35" s="16"/>
      <c r="I35" s="1" t="s">
        <v>28</v>
      </c>
      <c r="J35" s="17">
        <f t="shared" si="1"/>
        <v>0.42299999999999999</v>
      </c>
      <c r="K35" s="17">
        <f>18%+16%</f>
        <v>0.33999999999999997</v>
      </c>
      <c r="N35" s="24">
        <f>J35+K35+L35</f>
        <v>0.7629999999999999</v>
      </c>
      <c r="O35" s="5" t="s">
        <v>28</v>
      </c>
      <c r="P35" s="5"/>
      <c r="Q35" s="6"/>
      <c r="R35" s="16"/>
      <c r="S35" s="16"/>
      <c r="T35" s="16"/>
      <c r="U35" s="16"/>
      <c r="V35" s="16"/>
      <c r="W35" s="16"/>
      <c r="X35" s="7"/>
      <c r="Y35" s="6"/>
      <c r="Z35" s="17"/>
      <c r="AA35" s="17"/>
      <c r="AB35" s="7"/>
      <c r="AC35" s="7"/>
      <c r="AD35" s="24"/>
      <c r="AE35" s="5"/>
      <c r="AF35" s="5"/>
      <c r="AG35" s="5"/>
      <c r="AH35" s="5"/>
      <c r="AI35" s="5"/>
    </row>
    <row r="36" spans="1:35" x14ac:dyDescent="0.45">
      <c r="A36" s="1" t="s">
        <v>27</v>
      </c>
      <c r="B36" s="16"/>
      <c r="C36" s="12"/>
      <c r="D36" s="12"/>
      <c r="E36" s="16"/>
      <c r="F36" s="16"/>
      <c r="G36" s="16"/>
      <c r="I36" s="1" t="s">
        <v>27</v>
      </c>
      <c r="J36" s="17">
        <f t="shared" si="1"/>
        <v>0</v>
      </c>
      <c r="L36" s="17">
        <v>7.4999999999999997E-2</v>
      </c>
      <c r="M36" s="17"/>
      <c r="N36" s="24">
        <f>J36+K36+L36</f>
        <v>7.4999999999999997E-2</v>
      </c>
      <c r="O36" s="5" t="s">
        <v>27</v>
      </c>
      <c r="P36" s="5"/>
      <c r="Q36" s="6"/>
      <c r="R36" s="16"/>
      <c r="S36" s="16"/>
      <c r="T36" s="16"/>
      <c r="U36" s="16"/>
      <c r="V36" s="16"/>
      <c r="W36" s="16"/>
      <c r="X36" s="7"/>
      <c r="Y36" s="6"/>
      <c r="Z36" s="17"/>
      <c r="AA36" s="7"/>
      <c r="AB36" s="17"/>
      <c r="AC36" s="17"/>
      <c r="AD36" s="24"/>
      <c r="AE36" s="5"/>
      <c r="AF36" s="5"/>
      <c r="AG36" s="5"/>
      <c r="AH36" s="5"/>
      <c r="AI36" s="5"/>
    </row>
    <row r="37" spans="1:35" x14ac:dyDescent="0.45">
      <c r="A37" s="1"/>
      <c r="B37" s="41"/>
      <c r="C37" s="16"/>
      <c r="D37" s="12"/>
      <c r="E37" s="16"/>
      <c r="F37" s="16"/>
      <c r="G37" s="16"/>
      <c r="I37" s="1"/>
      <c r="J37" s="17"/>
      <c r="L37" s="17"/>
      <c r="M37" s="17"/>
      <c r="N37" s="24"/>
      <c r="O37" s="5"/>
      <c r="P37" s="5"/>
      <c r="Q37" s="6"/>
      <c r="R37" s="41"/>
      <c r="S37" s="16"/>
      <c r="T37" s="16"/>
      <c r="U37" s="16"/>
      <c r="V37" s="16"/>
      <c r="W37" s="16"/>
      <c r="X37" s="7"/>
      <c r="Y37" s="6"/>
      <c r="Z37" s="17"/>
      <c r="AA37" s="7"/>
      <c r="AB37" s="17"/>
      <c r="AC37" s="17"/>
      <c r="AD37" s="24"/>
      <c r="AE37" s="5"/>
      <c r="AF37" s="5"/>
      <c r="AG37" s="5"/>
      <c r="AH37" s="5"/>
      <c r="AI37" s="5"/>
    </row>
    <row r="38" spans="1:35" x14ac:dyDescent="0.45">
      <c r="A38" s="4" t="s">
        <v>14</v>
      </c>
      <c r="B38" s="4" t="s">
        <v>0</v>
      </c>
      <c r="C38" s="4" t="s">
        <v>5</v>
      </c>
      <c r="D38" s="4" t="s">
        <v>3</v>
      </c>
      <c r="E38" s="4" t="s">
        <v>4</v>
      </c>
      <c r="F38" s="4" t="s">
        <v>6</v>
      </c>
      <c r="G38" s="4" t="s">
        <v>7</v>
      </c>
      <c r="P38" s="5"/>
      <c r="Q38" s="22"/>
      <c r="R38" s="22"/>
      <c r="S38" s="22"/>
      <c r="T38" s="22"/>
      <c r="U38" s="22"/>
      <c r="V38" s="22"/>
      <c r="W38" s="22"/>
      <c r="X38" s="7"/>
      <c r="Y38" s="7"/>
      <c r="Z38" s="7"/>
      <c r="AA38" s="7"/>
      <c r="AB38" s="7"/>
      <c r="AC38" s="7"/>
      <c r="AD38" s="5"/>
      <c r="AE38" s="5"/>
      <c r="AF38" s="5"/>
      <c r="AG38" s="5"/>
      <c r="AH38" s="5"/>
    </row>
    <row r="39" spans="1:35" x14ac:dyDescent="0.45">
      <c r="A39" s="13" t="s">
        <v>10</v>
      </c>
      <c r="B39" s="4">
        <v>15</v>
      </c>
      <c r="C39" s="4">
        <v>15</v>
      </c>
      <c r="D39" s="4">
        <v>15</v>
      </c>
      <c r="E39" s="4" t="s">
        <v>1</v>
      </c>
      <c r="F39" s="4">
        <v>15</v>
      </c>
      <c r="G39" s="4">
        <v>15</v>
      </c>
      <c r="P39" s="5"/>
      <c r="Q39" s="16"/>
      <c r="R39" s="22"/>
      <c r="S39" s="22"/>
      <c r="T39" s="22"/>
      <c r="U39" s="22"/>
      <c r="V39" s="22"/>
      <c r="W39" s="22"/>
      <c r="X39" s="7"/>
      <c r="Y39" s="7"/>
      <c r="Z39" s="7"/>
      <c r="AA39" s="7"/>
      <c r="AB39" s="7"/>
      <c r="AC39" s="7"/>
      <c r="AD39" s="5"/>
      <c r="AE39" s="5"/>
      <c r="AF39" s="5"/>
      <c r="AG39" s="5"/>
      <c r="AH39" s="5"/>
    </row>
    <row r="40" spans="1:35" x14ac:dyDescent="0.45">
      <c r="A40" s="13" t="s">
        <v>25</v>
      </c>
      <c r="B40" s="2" t="s">
        <v>23</v>
      </c>
      <c r="C40" s="2" t="s">
        <v>23</v>
      </c>
      <c r="D40" s="2" t="s">
        <v>23</v>
      </c>
      <c r="E40" s="2" t="s">
        <v>23</v>
      </c>
      <c r="F40" s="2" t="s">
        <v>9</v>
      </c>
      <c r="G40" s="2" t="s">
        <v>9</v>
      </c>
      <c r="P40" s="5"/>
      <c r="Q40" s="16"/>
      <c r="R40" s="5"/>
      <c r="S40" s="5"/>
      <c r="T40" s="5"/>
      <c r="U40" s="5"/>
      <c r="V40" s="5"/>
      <c r="W40" s="5"/>
      <c r="X40" s="7"/>
      <c r="Y40" s="7"/>
      <c r="Z40" s="7"/>
      <c r="AA40" s="7"/>
      <c r="AB40" s="7"/>
      <c r="AC40" s="7"/>
      <c r="AD40" s="5"/>
      <c r="AE40" s="5"/>
      <c r="AF40" s="5"/>
      <c r="AG40" s="5"/>
      <c r="AH40" s="5"/>
    </row>
    <row r="41" spans="1:35" x14ac:dyDescent="0.45">
      <c r="A41" s="15" t="s">
        <v>22</v>
      </c>
      <c r="B41" s="1" t="s">
        <v>11</v>
      </c>
      <c r="C41" s="1" t="s">
        <v>2</v>
      </c>
      <c r="D41" s="1" t="s">
        <v>12</v>
      </c>
      <c r="E41" s="1" t="s">
        <v>1</v>
      </c>
      <c r="F41" s="1" t="s">
        <v>2</v>
      </c>
      <c r="G41" s="1" t="s">
        <v>12</v>
      </c>
      <c r="J41" s="8" t="s">
        <v>31</v>
      </c>
      <c r="K41" s="8" t="s">
        <v>30</v>
      </c>
      <c r="L41" s="8" t="s">
        <v>32</v>
      </c>
      <c r="M41" s="8" t="s">
        <v>83</v>
      </c>
      <c r="N41" s="1" t="s">
        <v>29</v>
      </c>
      <c r="P41" s="5"/>
      <c r="Q41" s="16"/>
      <c r="R41" s="6"/>
      <c r="S41" s="6"/>
      <c r="T41" s="6"/>
      <c r="U41" s="6"/>
      <c r="V41" s="6"/>
      <c r="W41" s="6"/>
      <c r="X41" s="7"/>
      <c r="Y41" s="7"/>
      <c r="Z41" s="8"/>
      <c r="AA41" s="8"/>
      <c r="AB41" s="8"/>
      <c r="AC41" s="8"/>
      <c r="AD41" s="6"/>
      <c r="AE41" s="5"/>
      <c r="AF41" s="5"/>
      <c r="AG41" s="5"/>
      <c r="AH41" s="5"/>
    </row>
    <row r="42" spans="1:35" x14ac:dyDescent="0.45">
      <c r="A42" s="1" t="s">
        <v>1</v>
      </c>
      <c r="B42" s="10">
        <v>13</v>
      </c>
      <c r="C42" s="10">
        <v>15</v>
      </c>
      <c r="D42" s="10">
        <v>13</v>
      </c>
      <c r="E42" s="19">
        <v>35</v>
      </c>
      <c r="F42" s="7"/>
      <c r="G42" s="10">
        <v>13</v>
      </c>
      <c r="I42" s="1" t="s">
        <v>1</v>
      </c>
      <c r="J42" s="31">
        <f t="shared" ref="J42:J52" si="2">SUM(B42:G42)</f>
        <v>89</v>
      </c>
      <c r="K42" s="7">
        <v>91</v>
      </c>
      <c r="N42" s="30">
        <f>J42+K42+L42</f>
        <v>180</v>
      </c>
      <c r="O42" s="5" t="s">
        <v>1</v>
      </c>
      <c r="P42" s="5"/>
      <c r="Q42" s="6"/>
      <c r="R42" s="5"/>
      <c r="S42" s="5"/>
      <c r="T42" s="5"/>
      <c r="U42" s="5"/>
      <c r="V42" s="7"/>
      <c r="W42" s="5"/>
      <c r="X42" s="7"/>
      <c r="Y42" s="6"/>
      <c r="Z42" s="31"/>
      <c r="AA42" s="7"/>
      <c r="AB42" s="7"/>
      <c r="AC42" s="7"/>
      <c r="AD42" s="30"/>
      <c r="AE42" s="5"/>
      <c r="AF42" s="5"/>
      <c r="AG42" s="5"/>
      <c r="AH42" s="5"/>
    </row>
    <row r="43" spans="1:35" x14ac:dyDescent="0.45">
      <c r="A43" s="1" t="s">
        <v>10</v>
      </c>
      <c r="B43" s="15">
        <v>0.20399999999999999</v>
      </c>
      <c r="C43" s="13">
        <v>0.26900000000000002</v>
      </c>
      <c r="D43" s="14">
        <v>9.5000000000000001E-2</v>
      </c>
      <c r="E43" s="13">
        <v>0.24099999999999999</v>
      </c>
      <c r="F43" s="15">
        <v>0.158</v>
      </c>
      <c r="G43" s="16"/>
      <c r="I43" s="1" t="s">
        <v>10</v>
      </c>
      <c r="J43" s="17">
        <f t="shared" si="2"/>
        <v>0.96699999999999997</v>
      </c>
      <c r="L43" s="17">
        <v>0.08</v>
      </c>
      <c r="M43" s="25">
        <f>8%+3.2%</f>
        <v>0.112</v>
      </c>
      <c r="N43" s="5"/>
      <c r="O43" s="5"/>
      <c r="P43" s="5"/>
      <c r="Q43" s="6"/>
      <c r="R43" s="16"/>
      <c r="S43" s="16"/>
      <c r="T43" s="16"/>
      <c r="U43" s="16"/>
      <c r="V43" s="16"/>
      <c r="W43" s="16"/>
      <c r="X43" s="7"/>
      <c r="Y43" s="6"/>
      <c r="Z43" s="17"/>
      <c r="AA43" s="7"/>
      <c r="AB43" s="17"/>
      <c r="AC43" s="25"/>
      <c r="AD43" s="5"/>
      <c r="AE43" s="5"/>
      <c r="AF43" s="5"/>
      <c r="AG43" s="5"/>
      <c r="AH43" s="5"/>
    </row>
    <row r="44" spans="1:35" x14ac:dyDescent="0.45">
      <c r="A44" s="1" t="s">
        <v>2</v>
      </c>
      <c r="B44" s="5"/>
      <c r="C44" s="19">
        <v>3055</v>
      </c>
      <c r="D44" s="11">
        <v>524</v>
      </c>
      <c r="E44" s="5"/>
      <c r="F44" s="19">
        <v>3055</v>
      </c>
      <c r="G44" s="9">
        <v>665</v>
      </c>
      <c r="I44" s="1" t="s">
        <v>2</v>
      </c>
      <c r="J44" s="31">
        <f t="shared" si="2"/>
        <v>7299</v>
      </c>
      <c r="K44" s="7">
        <v>6784</v>
      </c>
      <c r="N44" s="29">
        <f>K44*(1+J43+L43+M43)+J44</f>
        <v>21945.656000000003</v>
      </c>
      <c r="O44" s="22" t="s">
        <v>2</v>
      </c>
      <c r="P44" s="5"/>
      <c r="Q44" s="6"/>
      <c r="R44" s="5"/>
      <c r="S44" s="5"/>
      <c r="T44" s="5"/>
      <c r="U44" s="5"/>
      <c r="V44" s="5"/>
      <c r="W44" s="5"/>
      <c r="X44" s="7"/>
      <c r="Y44" s="6"/>
      <c r="Z44" s="31"/>
      <c r="AA44" s="7"/>
      <c r="AB44" s="7"/>
      <c r="AC44" s="7"/>
      <c r="AD44" s="29"/>
      <c r="AE44" s="22"/>
      <c r="AF44" s="5"/>
      <c r="AG44" s="5"/>
      <c r="AH44" s="5"/>
    </row>
    <row r="45" spans="1:35" x14ac:dyDescent="0.45">
      <c r="A45" s="1" t="s">
        <v>25</v>
      </c>
      <c r="B45" s="14">
        <v>0.10299999999999999</v>
      </c>
      <c r="C45" s="16"/>
      <c r="D45" s="16"/>
      <c r="E45" s="13">
        <v>0.252</v>
      </c>
      <c r="F45" s="15">
        <v>0.151</v>
      </c>
      <c r="G45" s="16"/>
      <c r="I45" s="1" t="s">
        <v>25</v>
      </c>
      <c r="J45" s="17">
        <f t="shared" si="2"/>
        <v>0.50600000000000001</v>
      </c>
      <c r="N45" s="7"/>
      <c r="O45" s="7"/>
      <c r="P45" s="5"/>
      <c r="Q45" s="6"/>
      <c r="R45" s="16"/>
      <c r="S45" s="16"/>
      <c r="T45" s="16"/>
      <c r="U45" s="16"/>
      <c r="V45" s="16"/>
      <c r="W45" s="16"/>
      <c r="X45" s="7"/>
      <c r="Y45" s="6"/>
      <c r="Z45" s="17"/>
      <c r="AA45" s="7"/>
      <c r="AB45" s="7"/>
      <c r="AC45" s="7"/>
      <c r="AD45" s="7"/>
      <c r="AE45" s="7"/>
      <c r="AF45" s="5"/>
      <c r="AG45" s="5"/>
      <c r="AH45" s="5"/>
    </row>
    <row r="46" spans="1:35" x14ac:dyDescent="0.45">
      <c r="A46" s="1" t="s">
        <v>12</v>
      </c>
      <c r="B46" s="5"/>
      <c r="C46" s="11">
        <v>77</v>
      </c>
      <c r="D46" s="19">
        <v>350</v>
      </c>
      <c r="E46" s="11">
        <v>70</v>
      </c>
      <c r="F46" s="11">
        <v>75</v>
      </c>
      <c r="G46" s="19">
        <v>350</v>
      </c>
      <c r="I46" s="1" t="s">
        <v>12</v>
      </c>
      <c r="J46" s="31">
        <f t="shared" si="2"/>
        <v>922</v>
      </c>
      <c r="K46" s="7">
        <v>894</v>
      </c>
      <c r="N46" s="29">
        <f>K46*(1+J45+L45)+J46</f>
        <v>2268.364</v>
      </c>
      <c r="O46" s="22" t="s">
        <v>12</v>
      </c>
      <c r="P46" s="5"/>
      <c r="Q46" s="6"/>
      <c r="R46" s="5"/>
      <c r="S46" s="5"/>
      <c r="T46" s="5"/>
      <c r="U46" s="5"/>
      <c r="V46" s="5"/>
      <c r="W46" s="5"/>
      <c r="X46" s="7"/>
      <c r="Y46" s="6"/>
      <c r="Z46" s="31"/>
      <c r="AA46" s="7"/>
      <c r="AB46" s="7"/>
      <c r="AC46" s="7"/>
      <c r="AD46" s="29"/>
      <c r="AE46" s="22"/>
      <c r="AF46" s="5"/>
      <c r="AG46" s="5"/>
      <c r="AH46" s="5"/>
    </row>
    <row r="47" spans="1:35" x14ac:dyDescent="0.45">
      <c r="A47" s="1" t="s">
        <v>18</v>
      </c>
      <c r="B47" s="16"/>
      <c r="C47" s="16"/>
      <c r="D47" s="16"/>
      <c r="E47" s="16"/>
      <c r="F47" s="16"/>
      <c r="G47" s="16"/>
      <c r="I47" s="1" t="s">
        <v>18</v>
      </c>
      <c r="J47" s="17">
        <f t="shared" si="2"/>
        <v>0</v>
      </c>
      <c r="K47" s="17">
        <v>0.12</v>
      </c>
      <c r="M47" s="25">
        <f>8%+3.2%</f>
        <v>0.112</v>
      </c>
      <c r="N47" s="25">
        <f>J47+K47+L47+M47</f>
        <v>0.23199999999999998</v>
      </c>
      <c r="O47" s="7" t="s">
        <v>18</v>
      </c>
      <c r="P47" s="5"/>
      <c r="Q47" s="6"/>
      <c r="R47" s="16"/>
      <c r="S47" s="16"/>
      <c r="T47" s="16"/>
      <c r="U47" s="16"/>
      <c r="V47" s="16"/>
      <c r="W47" s="16"/>
      <c r="X47" s="7"/>
      <c r="Y47" s="6"/>
      <c r="Z47" s="17"/>
      <c r="AA47" s="17"/>
      <c r="AB47" s="7"/>
      <c r="AC47" s="25"/>
      <c r="AD47" s="25"/>
      <c r="AE47" s="7"/>
      <c r="AF47" s="5"/>
      <c r="AG47" s="5"/>
      <c r="AH47" s="5"/>
    </row>
    <row r="48" spans="1:35" x14ac:dyDescent="0.45">
      <c r="A48" s="1" t="s">
        <v>19</v>
      </c>
      <c r="B48" s="16"/>
      <c r="C48" s="16"/>
      <c r="D48" s="16"/>
      <c r="E48" s="16">
        <v>0.108</v>
      </c>
      <c r="F48" s="16"/>
      <c r="G48" s="16"/>
      <c r="I48" s="1" t="s">
        <v>19</v>
      </c>
      <c r="J48" s="17">
        <f t="shared" si="2"/>
        <v>0.108</v>
      </c>
      <c r="K48" s="17">
        <v>1.5</v>
      </c>
      <c r="L48" s="17"/>
      <c r="M48" s="17"/>
      <c r="N48" s="25">
        <f>J48+K48+L48</f>
        <v>1.6080000000000001</v>
      </c>
      <c r="O48" s="7" t="s">
        <v>19</v>
      </c>
      <c r="P48" s="5"/>
      <c r="Q48" s="6"/>
      <c r="R48" s="16"/>
      <c r="S48" s="16"/>
      <c r="T48" s="16"/>
      <c r="U48" s="16"/>
      <c r="V48" s="16"/>
      <c r="W48" s="16"/>
      <c r="X48" s="7"/>
      <c r="Y48" s="6"/>
      <c r="Z48" s="17"/>
      <c r="AA48" s="17"/>
      <c r="AB48" s="17"/>
      <c r="AC48" s="17"/>
      <c r="AD48" s="25"/>
      <c r="AE48" s="7"/>
      <c r="AF48" s="5"/>
      <c r="AG48" s="5"/>
      <c r="AH48" s="5"/>
    </row>
    <row r="49" spans="1:34" x14ac:dyDescent="0.45">
      <c r="A49" s="1" t="s">
        <v>26</v>
      </c>
      <c r="B49" s="16"/>
      <c r="C49" s="16">
        <v>0.104</v>
      </c>
      <c r="D49" s="16"/>
      <c r="E49" s="16"/>
      <c r="F49" s="16"/>
      <c r="G49" s="16"/>
      <c r="I49" s="1" t="s">
        <v>26</v>
      </c>
      <c r="J49" s="17">
        <f t="shared" si="2"/>
        <v>0.104</v>
      </c>
      <c r="N49" s="7"/>
      <c r="O49" s="7"/>
      <c r="P49" s="5"/>
      <c r="Q49" s="6"/>
      <c r="R49" s="16"/>
      <c r="S49" s="16"/>
      <c r="T49" s="16"/>
      <c r="U49" s="16"/>
      <c r="V49" s="16"/>
      <c r="W49" s="16"/>
      <c r="X49" s="7"/>
      <c r="Y49" s="6"/>
      <c r="Z49" s="17"/>
      <c r="AA49" s="7"/>
      <c r="AB49" s="7"/>
      <c r="AC49" s="7"/>
      <c r="AD49" s="7"/>
      <c r="AE49" s="7"/>
      <c r="AF49" s="5"/>
      <c r="AG49" s="5"/>
      <c r="AH49" s="5"/>
    </row>
    <row r="50" spans="1:34" x14ac:dyDescent="0.45">
      <c r="A50" s="1" t="s">
        <v>11</v>
      </c>
      <c r="B50" s="19">
        <v>625</v>
      </c>
      <c r="C50" s="5"/>
      <c r="D50" s="5"/>
      <c r="E50" s="5"/>
      <c r="F50" s="5">
        <v>125</v>
      </c>
      <c r="G50" s="5">
        <v>127</v>
      </c>
      <c r="I50" s="1" t="s">
        <v>11</v>
      </c>
      <c r="J50" s="31">
        <f t="shared" si="2"/>
        <v>877</v>
      </c>
      <c r="K50" s="7">
        <v>710</v>
      </c>
      <c r="N50" s="28">
        <f>K50*(1+J49+L49)+J50</f>
        <v>1660.8400000000001</v>
      </c>
      <c r="O50" s="7" t="s">
        <v>11</v>
      </c>
      <c r="P50" s="5"/>
      <c r="Q50" s="6"/>
      <c r="R50" s="5"/>
      <c r="S50" s="5"/>
      <c r="T50" s="5"/>
      <c r="U50" s="5"/>
      <c r="V50" s="5"/>
      <c r="W50" s="5"/>
      <c r="X50" s="7"/>
      <c r="Y50" s="6"/>
      <c r="Z50" s="31"/>
      <c r="AA50" s="7"/>
      <c r="AB50" s="7"/>
      <c r="AC50" s="7"/>
      <c r="AD50" s="28"/>
      <c r="AE50" s="7"/>
      <c r="AF50" s="5"/>
      <c r="AG50" s="5"/>
      <c r="AH50" s="5"/>
    </row>
    <row r="51" spans="1:34" x14ac:dyDescent="0.45">
      <c r="A51" s="1" t="s">
        <v>28</v>
      </c>
      <c r="B51" s="16">
        <v>0.23599999999999999</v>
      </c>
      <c r="C51" s="16"/>
      <c r="D51" s="16"/>
      <c r="E51" s="16"/>
      <c r="F51" s="16">
        <v>0.17599999999999999</v>
      </c>
      <c r="G51" s="16"/>
      <c r="I51" s="1" t="s">
        <v>28</v>
      </c>
      <c r="J51" s="17">
        <f t="shared" si="2"/>
        <v>0.41199999999999998</v>
      </c>
      <c r="N51" s="25">
        <f>J51+K51+L51</f>
        <v>0.41199999999999998</v>
      </c>
      <c r="O51" s="7" t="s">
        <v>28</v>
      </c>
      <c r="P51" s="5"/>
      <c r="Q51" s="6"/>
      <c r="R51" s="16"/>
      <c r="S51" s="16"/>
      <c r="T51" s="16"/>
      <c r="U51" s="16"/>
      <c r="V51" s="16"/>
      <c r="W51" s="16"/>
      <c r="X51" s="7"/>
      <c r="Y51" s="6"/>
      <c r="Z51" s="17"/>
      <c r="AA51" s="7"/>
      <c r="AB51" s="7"/>
      <c r="AC51" s="7"/>
      <c r="AD51" s="25"/>
      <c r="AE51" s="7"/>
      <c r="AF51" s="5"/>
      <c r="AG51" s="5"/>
      <c r="AH51" s="5"/>
    </row>
    <row r="52" spans="1:34" x14ac:dyDescent="0.45">
      <c r="A52" s="1" t="s">
        <v>27</v>
      </c>
      <c r="B52" s="16"/>
      <c r="C52" s="16"/>
      <c r="D52" s="12"/>
      <c r="E52" s="16"/>
      <c r="F52" s="16"/>
      <c r="G52" s="16"/>
      <c r="I52" s="1" t="s">
        <v>27</v>
      </c>
      <c r="J52" s="17">
        <f t="shared" si="2"/>
        <v>0</v>
      </c>
      <c r="L52" s="17">
        <v>0.13</v>
      </c>
      <c r="M52" s="17"/>
      <c r="N52" s="25">
        <f>J52+K52+L52</f>
        <v>0.13</v>
      </c>
      <c r="O52" s="7" t="s">
        <v>27</v>
      </c>
      <c r="P52" s="36"/>
      <c r="Q52" s="6"/>
      <c r="R52" s="16"/>
      <c r="S52" s="16"/>
      <c r="T52" s="16"/>
      <c r="U52" s="16"/>
      <c r="V52" s="16"/>
      <c r="W52" s="16"/>
      <c r="X52" s="7"/>
      <c r="Y52" s="6"/>
      <c r="Z52" s="17"/>
      <c r="AA52" s="7"/>
      <c r="AB52" s="17"/>
      <c r="AC52" s="17"/>
      <c r="AD52" s="25"/>
      <c r="AE52" s="7"/>
      <c r="AF52" s="5"/>
      <c r="AG52" s="5"/>
      <c r="AH52" s="5"/>
    </row>
    <row r="53" spans="1:34" x14ac:dyDescent="0.45">
      <c r="P53" s="36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1:34" x14ac:dyDescent="0.45">
      <c r="A54" s="48" t="s">
        <v>62</v>
      </c>
      <c r="B54" s="4" t="s">
        <v>0</v>
      </c>
      <c r="C54" s="4" t="s">
        <v>5</v>
      </c>
      <c r="D54" s="4" t="s">
        <v>3</v>
      </c>
      <c r="E54" s="60" t="s">
        <v>4</v>
      </c>
      <c r="F54" s="4" t="s">
        <v>6</v>
      </c>
      <c r="G54" s="4" t="s">
        <v>7</v>
      </c>
      <c r="AH54" s="22"/>
    </row>
    <row r="55" spans="1:34" x14ac:dyDescent="0.45">
      <c r="A55" s="13" t="s">
        <v>10</v>
      </c>
      <c r="B55" s="4">
        <v>15</v>
      </c>
      <c r="C55" s="4">
        <v>15</v>
      </c>
      <c r="D55" s="4">
        <v>15</v>
      </c>
      <c r="E55" s="3">
        <v>8</v>
      </c>
      <c r="F55" s="4">
        <v>15</v>
      </c>
      <c r="G55" s="4">
        <v>15</v>
      </c>
      <c r="AH55" s="16"/>
    </row>
    <row r="56" spans="1:34" x14ac:dyDescent="0.45">
      <c r="A56" s="13" t="s">
        <v>25</v>
      </c>
      <c r="B56" s="2" t="s">
        <v>8</v>
      </c>
      <c r="C56" s="2" t="s">
        <v>8</v>
      </c>
      <c r="D56" s="2" t="s">
        <v>8</v>
      </c>
      <c r="E56" s="2" t="s">
        <v>8</v>
      </c>
      <c r="F56" s="2" t="s">
        <v>9</v>
      </c>
      <c r="G56" s="2" t="s">
        <v>9</v>
      </c>
      <c r="AH56" s="16"/>
    </row>
    <row r="57" spans="1:34" x14ac:dyDescent="0.45">
      <c r="A57" s="15" t="s">
        <v>22</v>
      </c>
      <c r="B57" s="1" t="s">
        <v>11</v>
      </c>
      <c r="C57" s="1" t="s">
        <v>2</v>
      </c>
      <c r="D57" s="1" t="s">
        <v>12</v>
      </c>
      <c r="E57" s="1" t="s">
        <v>1</v>
      </c>
      <c r="F57" s="1" t="s">
        <v>10</v>
      </c>
      <c r="G57" s="1" t="s">
        <v>10</v>
      </c>
      <c r="J57" s="8" t="s">
        <v>31</v>
      </c>
      <c r="K57" s="8" t="s">
        <v>30</v>
      </c>
      <c r="L57" s="8" t="s">
        <v>32</v>
      </c>
      <c r="M57" s="8" t="s">
        <v>83</v>
      </c>
      <c r="N57" s="1" t="s">
        <v>29</v>
      </c>
      <c r="O57" s="1"/>
      <c r="AH57" s="16"/>
    </row>
    <row r="58" spans="1:34" x14ac:dyDescent="0.45">
      <c r="A58" s="1" t="s">
        <v>1</v>
      </c>
      <c r="B58" s="58">
        <v>15</v>
      </c>
      <c r="C58" s="58">
        <v>15</v>
      </c>
      <c r="D58" s="58">
        <v>15</v>
      </c>
      <c r="E58" s="19">
        <v>35</v>
      </c>
      <c r="F58" s="58">
        <v>15</v>
      </c>
      <c r="G58" s="58">
        <v>15</v>
      </c>
      <c r="I58" s="1" t="s">
        <v>1</v>
      </c>
      <c r="J58" s="31">
        <f t="shared" ref="J58:J68" si="3">SUM(B58:G58)</f>
        <v>110</v>
      </c>
      <c r="K58" s="7">
        <v>113</v>
      </c>
      <c r="L58" s="7">
        <f>K58*0.25</f>
        <v>28.25</v>
      </c>
      <c r="N58" s="27">
        <f>J58+K58+L58</f>
        <v>251.25</v>
      </c>
      <c r="O58" s="23" t="s">
        <v>1</v>
      </c>
      <c r="AH58" s="6"/>
    </row>
    <row r="59" spans="1:34" x14ac:dyDescent="0.45">
      <c r="A59" s="1" t="s">
        <v>10</v>
      </c>
      <c r="B59" s="16"/>
      <c r="C59" s="16"/>
      <c r="D59" s="14">
        <v>0.13500000000000001</v>
      </c>
      <c r="E59" s="15">
        <v>0.182</v>
      </c>
      <c r="F59" s="20">
        <v>0.5</v>
      </c>
      <c r="G59" s="20">
        <v>0.5</v>
      </c>
      <c r="I59" s="1" t="s">
        <v>10</v>
      </c>
      <c r="J59" s="17">
        <f t="shared" si="3"/>
        <v>1.3169999999999999</v>
      </c>
      <c r="L59" s="17">
        <f>0.14</f>
        <v>0.14000000000000001</v>
      </c>
      <c r="M59" s="17"/>
      <c r="N59" s="8"/>
      <c r="O59" s="8"/>
      <c r="AH59" s="6"/>
    </row>
    <row r="60" spans="1:34" x14ac:dyDescent="0.45">
      <c r="A60" s="1" t="s">
        <v>2</v>
      </c>
      <c r="B60" s="11">
        <v>378</v>
      </c>
      <c r="C60" s="19">
        <v>3055</v>
      </c>
      <c r="D60" s="5"/>
      <c r="E60" s="9">
        <v>613</v>
      </c>
      <c r="F60" s="11">
        <v>390</v>
      </c>
      <c r="G60" s="5"/>
      <c r="I60" s="1" t="s">
        <v>2</v>
      </c>
      <c r="J60" s="31">
        <f t="shared" si="3"/>
        <v>4436</v>
      </c>
      <c r="K60" s="7">
        <v>5580</v>
      </c>
      <c r="N60" s="29">
        <f>K60*(1+J59+L59)+J60</f>
        <v>18146.060000000001</v>
      </c>
      <c r="O60" s="22" t="s">
        <v>2</v>
      </c>
      <c r="AH60" s="6"/>
    </row>
    <row r="61" spans="1:34" x14ac:dyDescent="0.45">
      <c r="A61" s="1" t="s">
        <v>25</v>
      </c>
      <c r="B61" s="16"/>
      <c r="C61" s="14">
        <v>0.13500000000000001</v>
      </c>
      <c r="D61" s="16"/>
      <c r="E61" s="14">
        <v>0.14099999999999999</v>
      </c>
      <c r="F61" s="16"/>
      <c r="G61" s="16"/>
      <c r="I61" s="1" t="s">
        <v>25</v>
      </c>
      <c r="J61" s="17">
        <f t="shared" si="3"/>
        <v>0.27600000000000002</v>
      </c>
      <c r="N61" s="8"/>
      <c r="O61" s="8"/>
      <c r="AH61" s="6"/>
    </row>
    <row r="62" spans="1:34" x14ac:dyDescent="0.45">
      <c r="A62" s="1" t="s">
        <v>12</v>
      </c>
      <c r="B62" s="5"/>
      <c r="C62" s="5"/>
      <c r="D62" s="19">
        <v>350</v>
      </c>
      <c r="E62" s="5"/>
      <c r="F62" s="5"/>
      <c r="G62" s="5"/>
      <c r="I62" s="1" t="s">
        <v>12</v>
      </c>
      <c r="J62" s="31">
        <f t="shared" si="3"/>
        <v>350</v>
      </c>
      <c r="K62" s="7">
        <v>698</v>
      </c>
      <c r="N62" s="27">
        <f>K62*(1+J61+L61)+J62</f>
        <v>1240.6480000000001</v>
      </c>
      <c r="O62" s="23" t="s">
        <v>12</v>
      </c>
      <c r="AH62" s="6"/>
    </row>
    <row r="63" spans="1:34" x14ac:dyDescent="0.45">
      <c r="A63" s="1" t="s">
        <v>18</v>
      </c>
      <c r="B63" s="16"/>
      <c r="C63" s="16"/>
      <c r="D63" s="16"/>
      <c r="E63" s="16"/>
      <c r="F63" s="16"/>
      <c r="G63" s="16">
        <v>8.8999999999999996E-2</v>
      </c>
      <c r="I63" s="1" t="s">
        <v>18</v>
      </c>
      <c r="J63" s="17">
        <f t="shared" si="3"/>
        <v>8.8999999999999996E-2</v>
      </c>
      <c r="K63" s="17">
        <v>0.12</v>
      </c>
      <c r="N63" s="25">
        <f>J63+K63+L63+M63</f>
        <v>0.20899999999999999</v>
      </c>
      <c r="O63" s="7" t="s">
        <v>18</v>
      </c>
      <c r="AH63" s="6"/>
    </row>
    <row r="64" spans="1:34" x14ac:dyDescent="0.45">
      <c r="A64" s="1" t="s">
        <v>19</v>
      </c>
      <c r="B64" s="16"/>
      <c r="C64" s="16"/>
      <c r="D64" s="16"/>
      <c r="E64" s="16"/>
      <c r="F64" s="16"/>
      <c r="G64" s="16"/>
      <c r="I64" s="1" t="s">
        <v>19</v>
      </c>
      <c r="J64" s="17">
        <f t="shared" si="3"/>
        <v>0</v>
      </c>
      <c r="K64" s="17">
        <v>1.5</v>
      </c>
      <c r="L64" s="17"/>
      <c r="M64" s="17"/>
      <c r="N64" s="25">
        <f>J64+K64+L64</f>
        <v>1.5</v>
      </c>
      <c r="O64" s="7" t="s">
        <v>19</v>
      </c>
      <c r="AH64" s="6"/>
    </row>
    <row r="65" spans="1:34" x14ac:dyDescent="0.45">
      <c r="A65" s="1" t="s">
        <v>26</v>
      </c>
      <c r="B65" s="16">
        <v>0.16300000000000001</v>
      </c>
      <c r="C65" s="16"/>
      <c r="D65" s="16"/>
      <c r="E65" s="16"/>
      <c r="F65" s="16"/>
      <c r="G65" s="16"/>
      <c r="I65" s="1" t="s">
        <v>26</v>
      </c>
      <c r="J65" s="17">
        <f t="shared" si="3"/>
        <v>0.16300000000000001</v>
      </c>
      <c r="N65" s="7"/>
      <c r="O65" s="7"/>
      <c r="AH65" s="6"/>
    </row>
    <row r="66" spans="1:34" x14ac:dyDescent="0.45">
      <c r="A66" s="1" t="s">
        <v>11</v>
      </c>
      <c r="B66" s="19">
        <v>625</v>
      </c>
      <c r="C66" s="5"/>
      <c r="D66" s="5"/>
      <c r="E66" s="5"/>
      <c r="F66" s="5">
        <v>125</v>
      </c>
      <c r="G66" s="5"/>
      <c r="I66" s="1" t="s">
        <v>11</v>
      </c>
      <c r="J66" s="31">
        <f t="shared" si="3"/>
        <v>750</v>
      </c>
      <c r="K66" s="7">
        <v>1171</v>
      </c>
      <c r="N66" s="28">
        <f>K66*(1+J65+L65)+J66</f>
        <v>2111.873</v>
      </c>
      <c r="O66" s="7" t="s">
        <v>11</v>
      </c>
      <c r="AH66" s="6"/>
    </row>
    <row r="67" spans="1:34" x14ac:dyDescent="0.45">
      <c r="A67" s="1" t="s">
        <v>28</v>
      </c>
      <c r="B67" s="16"/>
      <c r="C67" s="16"/>
      <c r="D67" s="16"/>
      <c r="E67" s="16">
        <v>0.19</v>
      </c>
      <c r="F67" s="16">
        <v>0.17599999999999999</v>
      </c>
      <c r="G67" s="16">
        <v>8.4000000000000005E-2</v>
      </c>
      <c r="I67" s="1" t="s">
        <v>28</v>
      </c>
      <c r="J67" s="17">
        <f t="shared" si="3"/>
        <v>0.45</v>
      </c>
      <c r="N67" s="25">
        <f>J67+K67+L67</f>
        <v>0.45</v>
      </c>
      <c r="O67" s="7" t="s">
        <v>28</v>
      </c>
      <c r="AH67" s="6"/>
    </row>
    <row r="68" spans="1:34" x14ac:dyDescent="0.45">
      <c r="A68" s="1" t="s">
        <v>27</v>
      </c>
      <c r="B68" s="16">
        <v>9.9000000000000005E-2</v>
      </c>
      <c r="C68" s="16"/>
      <c r="D68" s="12">
        <v>0.193</v>
      </c>
      <c r="E68" s="16"/>
      <c r="F68" s="16"/>
      <c r="G68" s="16"/>
      <c r="I68" s="1" t="s">
        <v>27</v>
      </c>
      <c r="J68" s="17">
        <f t="shared" si="3"/>
        <v>0.29200000000000004</v>
      </c>
      <c r="N68" s="25">
        <f>J68+K68+L68</f>
        <v>0.29200000000000004</v>
      </c>
      <c r="O68" s="7" t="s">
        <v>27</v>
      </c>
      <c r="AH68" s="6"/>
    </row>
    <row r="69" spans="1:34" x14ac:dyDescent="0.45">
      <c r="A69" s="22"/>
      <c r="B69" s="6"/>
      <c r="C69" s="6"/>
      <c r="D69" s="6"/>
      <c r="E69" s="6"/>
      <c r="F69" s="5"/>
      <c r="G69" s="6"/>
      <c r="N69" s="5"/>
      <c r="O69" s="5"/>
      <c r="P69" s="36"/>
      <c r="Q69" s="5"/>
    </row>
    <row r="70" spans="1:34" x14ac:dyDescent="0.45">
      <c r="A70" s="3" t="s">
        <v>13</v>
      </c>
      <c r="B70" s="4" t="s">
        <v>0</v>
      </c>
      <c r="C70" s="4" t="s">
        <v>5</v>
      </c>
      <c r="D70" s="4" t="s">
        <v>3</v>
      </c>
      <c r="E70" s="4" t="s">
        <v>4</v>
      </c>
      <c r="F70" s="4" t="s">
        <v>6</v>
      </c>
      <c r="G70" s="4" t="s">
        <v>7</v>
      </c>
      <c r="P70" s="36"/>
      <c r="Q70" s="62"/>
      <c r="R70" s="22"/>
      <c r="S70" s="22"/>
      <c r="T70" s="22"/>
      <c r="U70" s="22"/>
      <c r="V70" s="22"/>
      <c r="W70" s="22"/>
      <c r="X70" s="7"/>
      <c r="Y70" s="7"/>
      <c r="Z70" s="7"/>
      <c r="AA70" s="7"/>
      <c r="AB70" s="7"/>
      <c r="AC70" s="7"/>
      <c r="AD70" s="5"/>
      <c r="AE70" s="5"/>
      <c r="AF70" s="5"/>
      <c r="AG70" s="5"/>
    </row>
    <row r="71" spans="1:34" x14ac:dyDescent="0.45">
      <c r="A71" s="13" t="s">
        <v>10</v>
      </c>
      <c r="B71" s="4">
        <v>15</v>
      </c>
      <c r="C71" s="4">
        <v>15</v>
      </c>
      <c r="D71" s="4">
        <v>15</v>
      </c>
      <c r="E71" s="4">
        <v>15</v>
      </c>
      <c r="F71" s="4">
        <v>15</v>
      </c>
      <c r="G71" s="4">
        <v>15</v>
      </c>
      <c r="P71" s="36"/>
      <c r="Q71" s="16"/>
      <c r="R71" s="22"/>
      <c r="S71" s="22"/>
      <c r="T71" s="22"/>
      <c r="U71" s="22"/>
      <c r="V71" s="22"/>
      <c r="W71" s="22"/>
      <c r="X71" s="7"/>
      <c r="Y71" s="7"/>
      <c r="Z71" s="7"/>
      <c r="AA71" s="7"/>
      <c r="AB71" s="7"/>
      <c r="AC71" s="7"/>
      <c r="AD71" s="5"/>
      <c r="AE71" s="5"/>
      <c r="AF71" s="5"/>
    </row>
    <row r="72" spans="1:34" x14ac:dyDescent="0.45">
      <c r="A72" s="13" t="s">
        <v>25</v>
      </c>
      <c r="B72" s="2" t="s">
        <v>23</v>
      </c>
      <c r="C72" s="2" t="s">
        <v>23</v>
      </c>
      <c r="D72" s="2" t="s">
        <v>23</v>
      </c>
      <c r="E72" s="2" t="s">
        <v>23</v>
      </c>
      <c r="F72" s="2" t="s">
        <v>9</v>
      </c>
      <c r="G72" s="2" t="s">
        <v>9</v>
      </c>
      <c r="P72" s="36"/>
      <c r="Q72" s="16"/>
      <c r="R72" s="5"/>
      <c r="S72" s="5"/>
      <c r="T72" s="5"/>
      <c r="U72" s="5"/>
      <c r="V72" s="5"/>
      <c r="W72" s="5"/>
      <c r="X72" s="7"/>
      <c r="Y72" s="7"/>
      <c r="Z72" s="7"/>
      <c r="AA72" s="7"/>
      <c r="AB72" s="7"/>
      <c r="AC72" s="7"/>
      <c r="AD72" s="5"/>
      <c r="AE72" s="5"/>
      <c r="AF72" s="5"/>
    </row>
    <row r="73" spans="1:34" x14ac:dyDescent="0.45">
      <c r="A73" s="15" t="s">
        <v>22</v>
      </c>
      <c r="B73" s="1" t="s">
        <v>11</v>
      </c>
      <c r="C73" s="1" t="s">
        <v>2</v>
      </c>
      <c r="D73" s="1" t="s">
        <v>12</v>
      </c>
      <c r="E73" s="1" t="s">
        <v>1</v>
      </c>
      <c r="F73" s="1" t="s">
        <v>10</v>
      </c>
      <c r="G73" s="1" t="s">
        <v>12</v>
      </c>
      <c r="J73" s="8" t="s">
        <v>31</v>
      </c>
      <c r="K73" s="8" t="s">
        <v>30</v>
      </c>
      <c r="L73" s="8" t="s">
        <v>32</v>
      </c>
      <c r="M73" s="8" t="s">
        <v>83</v>
      </c>
      <c r="N73" s="1" t="s">
        <v>29</v>
      </c>
      <c r="O73" s="1"/>
      <c r="P73" s="36"/>
      <c r="Q73" s="16"/>
      <c r="R73" s="6"/>
      <c r="S73" s="6"/>
      <c r="T73" s="6"/>
      <c r="U73" s="6"/>
      <c r="V73" s="6"/>
      <c r="W73" s="6"/>
      <c r="X73" s="7"/>
      <c r="Y73" s="7"/>
      <c r="Z73" s="8"/>
      <c r="AA73" s="8"/>
      <c r="AB73" s="8"/>
      <c r="AC73" s="8"/>
      <c r="AD73" s="6"/>
      <c r="AE73" s="6"/>
      <c r="AF73" s="5"/>
    </row>
    <row r="74" spans="1:34" x14ac:dyDescent="0.45">
      <c r="A74" s="1" t="s">
        <v>1</v>
      </c>
      <c r="B74" s="10">
        <v>13</v>
      </c>
      <c r="C74" s="10">
        <v>15</v>
      </c>
      <c r="D74" s="10">
        <v>13</v>
      </c>
      <c r="E74" s="19">
        <v>35</v>
      </c>
      <c r="F74" s="10">
        <v>15</v>
      </c>
      <c r="G74" s="10">
        <v>13</v>
      </c>
      <c r="I74" s="1" t="s">
        <v>1</v>
      </c>
      <c r="J74" s="31">
        <f t="shared" ref="J74:J84" si="4">SUM(B74:G74)</f>
        <v>104</v>
      </c>
      <c r="K74" s="7">
        <v>101</v>
      </c>
      <c r="N74" s="27">
        <f>J74+K74+L74</f>
        <v>205</v>
      </c>
      <c r="O74" s="23" t="s">
        <v>1</v>
      </c>
      <c r="P74" s="36"/>
      <c r="Q74" s="6"/>
      <c r="R74" s="5"/>
      <c r="S74" s="5"/>
      <c r="T74" s="5"/>
      <c r="U74" s="5"/>
      <c r="V74" s="5"/>
      <c r="W74" s="5"/>
      <c r="X74" s="7"/>
      <c r="Y74" s="6"/>
      <c r="Z74" s="31"/>
      <c r="AA74" s="7"/>
      <c r="AB74" s="7"/>
      <c r="AC74" s="7"/>
      <c r="AD74" s="27"/>
      <c r="AE74" s="23"/>
    </row>
    <row r="75" spans="1:34" x14ac:dyDescent="0.45">
      <c r="A75" s="1" t="s">
        <v>10</v>
      </c>
      <c r="B75" s="15">
        <v>0.20399999999999999</v>
      </c>
      <c r="C75" s="13">
        <v>0.26900000000000002</v>
      </c>
      <c r="D75" s="14">
        <v>9.5000000000000001E-2</v>
      </c>
      <c r="E75" s="13">
        <v>0.24099999999999999</v>
      </c>
      <c r="F75" s="20">
        <v>0.5</v>
      </c>
      <c r="G75" s="16"/>
      <c r="I75" s="1" t="s">
        <v>10</v>
      </c>
      <c r="J75" s="17">
        <f t="shared" si="4"/>
        <v>1.3089999999999999</v>
      </c>
      <c r="L75" s="17">
        <f>0.14</f>
        <v>0.14000000000000001</v>
      </c>
      <c r="M75" s="25">
        <f>8%+3.2%+8%</f>
        <v>0.192</v>
      </c>
      <c r="N75" s="7"/>
      <c r="O75" s="7"/>
      <c r="P75" s="36"/>
      <c r="Q75" s="6"/>
      <c r="R75" s="16"/>
      <c r="S75" s="16"/>
      <c r="T75" s="16"/>
      <c r="U75" s="16"/>
      <c r="V75" s="16"/>
      <c r="W75" s="16"/>
      <c r="X75" s="7"/>
      <c r="Y75" s="6"/>
      <c r="Z75" s="17"/>
      <c r="AA75" s="7"/>
      <c r="AB75" s="17"/>
      <c r="AC75" s="17"/>
      <c r="AD75" s="8"/>
      <c r="AE75" s="8"/>
    </row>
    <row r="76" spans="1:34" x14ac:dyDescent="0.45">
      <c r="A76" s="1" t="s">
        <v>2</v>
      </c>
      <c r="B76" s="5"/>
      <c r="C76" s="19">
        <v>3055</v>
      </c>
      <c r="D76" s="11">
        <v>524</v>
      </c>
      <c r="E76" s="5"/>
      <c r="F76" s="11">
        <v>390</v>
      </c>
      <c r="G76" s="9">
        <v>665</v>
      </c>
      <c r="I76" s="1" t="s">
        <v>2</v>
      </c>
      <c r="J76" s="31">
        <f t="shared" si="4"/>
        <v>4634</v>
      </c>
      <c r="K76" s="7">
        <v>5730</v>
      </c>
      <c r="N76" s="29">
        <f>K76*(1+J75+L75+M75)+J76</f>
        <v>19766.93</v>
      </c>
      <c r="O76" s="22" t="s">
        <v>2</v>
      </c>
      <c r="P76" s="36"/>
      <c r="Q76" s="6"/>
      <c r="R76" s="5"/>
      <c r="S76" s="5"/>
      <c r="T76" s="5"/>
      <c r="U76" s="5"/>
      <c r="V76" s="5"/>
      <c r="W76" s="5"/>
      <c r="X76" s="7"/>
      <c r="Y76" s="6"/>
      <c r="Z76" s="31"/>
      <c r="AA76" s="7"/>
      <c r="AB76" s="7"/>
      <c r="AC76" s="7"/>
      <c r="AD76" s="29"/>
      <c r="AE76" s="22"/>
    </row>
    <row r="77" spans="1:34" x14ac:dyDescent="0.45">
      <c r="A77" s="1" t="s">
        <v>25</v>
      </c>
      <c r="B77" s="14">
        <v>0.10299999999999999</v>
      </c>
      <c r="C77" s="16"/>
      <c r="D77" s="16"/>
      <c r="E77" s="13">
        <v>0.252</v>
      </c>
      <c r="F77" s="16"/>
      <c r="G77" s="16"/>
      <c r="I77" s="1" t="s">
        <v>25</v>
      </c>
      <c r="J77" s="17">
        <f t="shared" si="4"/>
        <v>0.35499999999999998</v>
      </c>
      <c r="N77" s="7"/>
      <c r="O77" s="7"/>
      <c r="P77" s="36"/>
      <c r="Q77" s="6"/>
      <c r="R77" s="16"/>
      <c r="S77" s="16"/>
      <c r="T77" s="16"/>
      <c r="U77" s="16"/>
      <c r="V77" s="16"/>
      <c r="W77" s="16"/>
      <c r="X77" s="7"/>
      <c r="Y77" s="6"/>
      <c r="Z77" s="17"/>
      <c r="AA77" s="7"/>
      <c r="AB77" s="7"/>
      <c r="AC77" s="7"/>
      <c r="AD77" s="8"/>
      <c r="AE77" s="8"/>
    </row>
    <row r="78" spans="1:34" x14ac:dyDescent="0.45">
      <c r="A78" s="1" t="s">
        <v>12</v>
      </c>
      <c r="B78" s="5"/>
      <c r="C78" s="11">
        <v>77</v>
      </c>
      <c r="D78" s="19">
        <v>350</v>
      </c>
      <c r="E78" s="11">
        <v>70</v>
      </c>
      <c r="F78" s="5"/>
      <c r="G78" s="19">
        <v>350</v>
      </c>
      <c r="I78" s="1" t="s">
        <v>12</v>
      </c>
      <c r="J78" s="31">
        <f t="shared" si="4"/>
        <v>847</v>
      </c>
      <c r="K78" s="7">
        <v>760</v>
      </c>
      <c r="N78" s="27">
        <f>K78*(1+J77+L77)+J78</f>
        <v>1876.8</v>
      </c>
      <c r="O78" s="23" t="s">
        <v>12</v>
      </c>
      <c r="P78" s="36"/>
      <c r="Q78" s="6"/>
      <c r="R78" s="5"/>
      <c r="S78" s="5"/>
      <c r="T78" s="5"/>
      <c r="U78" s="5"/>
      <c r="V78" s="5"/>
      <c r="W78" s="5"/>
      <c r="X78" s="7"/>
      <c r="Y78" s="6"/>
      <c r="Z78" s="31"/>
      <c r="AA78" s="7"/>
      <c r="AB78" s="7"/>
      <c r="AC78" s="7"/>
      <c r="AD78" s="27"/>
      <c r="AE78" s="23"/>
    </row>
    <row r="79" spans="1:34" x14ac:dyDescent="0.45">
      <c r="A79" s="1" t="s">
        <v>18</v>
      </c>
      <c r="B79" s="16"/>
      <c r="C79" s="16"/>
      <c r="D79" s="16"/>
      <c r="E79" s="16"/>
      <c r="F79" s="16"/>
      <c r="G79" s="16"/>
      <c r="I79" s="1" t="s">
        <v>18</v>
      </c>
      <c r="J79" s="17">
        <f t="shared" si="4"/>
        <v>0</v>
      </c>
      <c r="K79" s="17">
        <v>0.12</v>
      </c>
      <c r="M79" s="25">
        <f>8%+3.2%</f>
        <v>0.112</v>
      </c>
      <c r="N79" s="25">
        <f>J79+K79+L79+M79</f>
        <v>0.23199999999999998</v>
      </c>
      <c r="O79" s="7" t="s">
        <v>18</v>
      </c>
      <c r="P79" s="36"/>
      <c r="Q79" s="6"/>
      <c r="R79" s="16"/>
      <c r="S79" s="16"/>
      <c r="T79" s="16"/>
      <c r="U79" s="16"/>
      <c r="V79" s="16"/>
      <c r="W79" s="16"/>
      <c r="X79" s="7"/>
      <c r="Y79" s="6"/>
      <c r="Z79" s="17"/>
      <c r="AA79" s="17"/>
      <c r="AB79" s="7"/>
      <c r="AC79" s="7"/>
      <c r="AD79" s="25"/>
      <c r="AE79" s="7"/>
    </row>
    <row r="80" spans="1:34" x14ac:dyDescent="0.45">
      <c r="A80" s="1" t="s">
        <v>19</v>
      </c>
      <c r="B80" s="16"/>
      <c r="C80" s="16"/>
      <c r="D80" s="16"/>
      <c r="E80" s="16">
        <v>0.108</v>
      </c>
      <c r="F80" s="16"/>
      <c r="G80" s="16"/>
      <c r="I80" s="1" t="s">
        <v>19</v>
      </c>
      <c r="J80" s="17">
        <f t="shared" si="4"/>
        <v>0.108</v>
      </c>
      <c r="K80" s="17">
        <v>1.5</v>
      </c>
      <c r="L80" s="17"/>
      <c r="M80" s="17"/>
      <c r="N80" s="25">
        <f>J80+K80+L80</f>
        <v>1.6080000000000001</v>
      </c>
      <c r="O80" s="7" t="s">
        <v>19</v>
      </c>
      <c r="P80" s="36"/>
      <c r="Q80" s="6"/>
      <c r="R80" s="16"/>
      <c r="S80" s="16"/>
      <c r="T80" s="16"/>
      <c r="U80" s="16"/>
      <c r="V80" s="16"/>
      <c r="W80" s="16"/>
      <c r="X80" s="7"/>
      <c r="Y80" s="6"/>
      <c r="Z80" s="17"/>
      <c r="AA80" s="17"/>
      <c r="AB80" s="17"/>
      <c r="AC80" s="17"/>
      <c r="AD80" s="25"/>
      <c r="AE80" s="7"/>
    </row>
    <row r="81" spans="1:31" x14ac:dyDescent="0.45">
      <c r="A81" s="1" t="s">
        <v>26</v>
      </c>
      <c r="B81" s="16"/>
      <c r="C81" s="16">
        <v>0.104</v>
      </c>
      <c r="D81" s="16"/>
      <c r="E81" s="16"/>
      <c r="F81" s="16"/>
      <c r="G81" s="16"/>
      <c r="I81" s="1" t="s">
        <v>26</v>
      </c>
      <c r="J81" s="17">
        <f t="shared" si="4"/>
        <v>0.104</v>
      </c>
      <c r="N81" s="7"/>
      <c r="O81" s="7"/>
      <c r="P81" s="36"/>
      <c r="Q81" s="6"/>
      <c r="R81" s="16"/>
      <c r="S81" s="16"/>
      <c r="T81" s="16"/>
      <c r="U81" s="16"/>
      <c r="V81" s="16"/>
      <c r="W81" s="16"/>
      <c r="X81" s="7"/>
      <c r="Y81" s="6"/>
      <c r="Z81" s="17"/>
      <c r="AA81" s="7"/>
      <c r="AB81" s="7"/>
      <c r="AC81" s="7"/>
      <c r="AD81" s="7"/>
      <c r="AE81" s="7"/>
    </row>
    <row r="82" spans="1:31" x14ac:dyDescent="0.45">
      <c r="A82" s="1" t="s">
        <v>11</v>
      </c>
      <c r="B82" s="19">
        <v>625</v>
      </c>
      <c r="C82" s="5"/>
      <c r="D82" s="5"/>
      <c r="E82" s="5"/>
      <c r="F82" s="5">
        <v>125</v>
      </c>
      <c r="G82" s="5">
        <v>127</v>
      </c>
      <c r="I82" s="1" t="s">
        <v>11</v>
      </c>
      <c r="J82" s="31">
        <f t="shared" si="4"/>
        <v>877</v>
      </c>
      <c r="K82" s="7">
        <v>690</v>
      </c>
      <c r="N82" s="28">
        <f>K82*(1+J81+L81)+J82</f>
        <v>1638.7600000000002</v>
      </c>
      <c r="O82" s="7" t="s">
        <v>11</v>
      </c>
      <c r="P82" s="36"/>
      <c r="Q82" s="6"/>
      <c r="R82" s="5"/>
      <c r="S82" s="5"/>
      <c r="T82" s="5"/>
      <c r="U82" s="5"/>
      <c r="V82" s="5"/>
      <c r="W82" s="5"/>
      <c r="X82" s="7"/>
      <c r="Y82" s="6"/>
      <c r="Z82" s="31"/>
      <c r="AA82" s="7"/>
      <c r="AB82" s="7"/>
      <c r="AC82" s="7"/>
      <c r="AD82" s="28"/>
      <c r="AE82" s="7"/>
    </row>
    <row r="83" spans="1:31" x14ac:dyDescent="0.45">
      <c r="A83" s="1" t="s">
        <v>28</v>
      </c>
      <c r="B83" s="16">
        <v>0.23599999999999999</v>
      </c>
      <c r="C83" s="16"/>
      <c r="D83" s="16"/>
      <c r="E83" s="16"/>
      <c r="F83" s="16">
        <v>0.17599999999999999</v>
      </c>
      <c r="G83" s="16"/>
      <c r="I83" s="1" t="s">
        <v>28</v>
      </c>
      <c r="J83" s="17">
        <f t="shared" si="4"/>
        <v>0.41199999999999998</v>
      </c>
      <c r="N83" s="25">
        <f>J83+K83+L83</f>
        <v>0.41199999999999998</v>
      </c>
      <c r="O83" s="7" t="s">
        <v>28</v>
      </c>
      <c r="P83" s="36"/>
      <c r="Q83" s="6"/>
      <c r="R83" s="16"/>
      <c r="S83" s="16"/>
      <c r="T83" s="16"/>
      <c r="U83" s="16"/>
      <c r="V83" s="16"/>
      <c r="W83" s="16"/>
      <c r="X83" s="7"/>
      <c r="Y83" s="6"/>
      <c r="Z83" s="17"/>
      <c r="AA83" s="7"/>
      <c r="AB83" s="7"/>
      <c r="AC83" s="7"/>
      <c r="AD83" s="25"/>
      <c r="AE83" s="7"/>
    </row>
    <row r="84" spans="1:31" x14ac:dyDescent="0.45">
      <c r="A84" s="1" t="s">
        <v>27</v>
      </c>
      <c r="B84" s="16"/>
      <c r="C84" s="16"/>
      <c r="D84" s="12"/>
      <c r="E84" s="16"/>
      <c r="F84" s="16"/>
      <c r="G84" s="16"/>
      <c r="I84" s="1" t="s">
        <v>27</v>
      </c>
      <c r="J84" s="17">
        <f t="shared" si="4"/>
        <v>0</v>
      </c>
      <c r="N84" s="25">
        <f>J84+K84+L84</f>
        <v>0</v>
      </c>
      <c r="O84" s="7" t="s">
        <v>27</v>
      </c>
      <c r="P84" s="36"/>
      <c r="Q84" s="6"/>
      <c r="R84" s="16"/>
      <c r="S84" s="16"/>
      <c r="T84" s="16"/>
      <c r="U84" s="16"/>
      <c r="V84" s="16"/>
      <c r="W84" s="16"/>
      <c r="X84" s="7"/>
      <c r="Y84" s="6"/>
      <c r="Z84" s="17"/>
      <c r="AA84" s="7"/>
      <c r="AB84" s="7"/>
      <c r="AC84" s="7"/>
      <c r="AD84" s="25"/>
      <c r="AE84" s="7"/>
    </row>
    <row r="85" spans="1:31" x14ac:dyDescent="0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6"/>
      <c r="R85" s="5"/>
      <c r="S85" s="5"/>
      <c r="T85" s="5"/>
      <c r="U85" s="5"/>
      <c r="V85" s="5"/>
      <c r="W85" s="5"/>
      <c r="X85" s="7"/>
      <c r="Y85" s="6"/>
      <c r="Z85" s="18"/>
      <c r="AA85" s="7"/>
      <c r="AB85" s="7"/>
      <c r="AC85" s="7"/>
      <c r="AD85" s="6"/>
      <c r="AE85" s="6"/>
    </row>
    <row r="86" spans="1:31" x14ac:dyDescent="0.45">
      <c r="A86" s="3" t="s">
        <v>51</v>
      </c>
      <c r="B86" s="4" t="s">
        <v>0</v>
      </c>
      <c r="C86" s="4" t="s">
        <v>5</v>
      </c>
      <c r="D86" s="4" t="s">
        <v>3</v>
      </c>
      <c r="E86" s="4" t="s">
        <v>4</v>
      </c>
      <c r="F86" s="4" t="s">
        <v>6</v>
      </c>
      <c r="G86" s="4" t="s">
        <v>7</v>
      </c>
      <c r="P86" s="36"/>
      <c r="Q86" s="61"/>
      <c r="R86" s="22"/>
      <c r="S86" s="22"/>
      <c r="T86" s="22"/>
      <c r="U86" s="63"/>
      <c r="V86" s="22"/>
      <c r="W86" s="22"/>
      <c r="X86" s="7"/>
      <c r="Y86" s="7"/>
      <c r="Z86" s="7"/>
      <c r="AA86" s="7"/>
      <c r="AB86" s="7"/>
      <c r="AC86" s="7"/>
      <c r="AD86" s="5"/>
      <c r="AE86" s="5"/>
    </row>
    <row r="87" spans="1:31" x14ac:dyDescent="0.45">
      <c r="A87" s="13" t="s">
        <v>26</v>
      </c>
      <c r="B87" s="4">
        <v>15</v>
      </c>
      <c r="C87" s="4">
        <v>15</v>
      </c>
      <c r="D87" s="4">
        <v>15</v>
      </c>
      <c r="E87" s="4">
        <v>15</v>
      </c>
      <c r="F87" s="4">
        <v>15</v>
      </c>
      <c r="G87" s="4">
        <v>15</v>
      </c>
      <c r="P87" s="36"/>
      <c r="Q87" s="16"/>
      <c r="R87" s="22"/>
      <c r="S87" s="22"/>
      <c r="T87" s="22"/>
      <c r="U87" s="22"/>
      <c r="V87" s="22"/>
      <c r="W87" s="22"/>
      <c r="X87" s="7"/>
      <c r="Y87" s="7"/>
      <c r="Z87" s="7"/>
      <c r="AA87" s="7"/>
      <c r="AB87" s="7"/>
      <c r="AC87" s="7"/>
      <c r="AD87" s="5"/>
      <c r="AE87" s="5"/>
    </row>
    <row r="88" spans="1:31" x14ac:dyDescent="0.45">
      <c r="A88" s="13" t="s">
        <v>18</v>
      </c>
      <c r="B88" s="2" t="s">
        <v>81</v>
      </c>
      <c r="C88" s="2" t="s">
        <v>81</v>
      </c>
      <c r="D88" s="2" t="s">
        <v>81</v>
      </c>
      <c r="E88" s="2" t="s">
        <v>81</v>
      </c>
      <c r="F88" s="2" t="s">
        <v>21</v>
      </c>
      <c r="G88" s="2" t="s">
        <v>21</v>
      </c>
      <c r="P88" s="5"/>
      <c r="Q88" s="16"/>
      <c r="R88" s="5"/>
      <c r="S88" s="5"/>
      <c r="T88" s="5"/>
      <c r="U88" s="5"/>
      <c r="V88" s="5"/>
      <c r="W88" s="5"/>
      <c r="X88" s="7"/>
      <c r="Y88" s="7"/>
      <c r="Z88" s="7"/>
      <c r="AA88" s="7"/>
      <c r="AB88" s="7"/>
      <c r="AC88" s="7"/>
      <c r="AD88" s="5"/>
      <c r="AE88" s="5"/>
    </row>
    <row r="89" spans="1:31" x14ac:dyDescent="0.45">
      <c r="A89" s="15" t="s">
        <v>19</v>
      </c>
      <c r="B89" s="1" t="s">
        <v>11</v>
      </c>
      <c r="C89" s="1" t="s">
        <v>2</v>
      </c>
      <c r="D89" s="1" t="s">
        <v>12</v>
      </c>
      <c r="E89" s="1" t="s">
        <v>1</v>
      </c>
      <c r="F89" s="1" t="s">
        <v>19</v>
      </c>
      <c r="G89" s="1" t="s">
        <v>26</v>
      </c>
      <c r="J89" s="8" t="s">
        <v>31</v>
      </c>
      <c r="K89" s="8" t="s">
        <v>30</v>
      </c>
      <c r="L89" s="8" t="s">
        <v>32</v>
      </c>
      <c r="M89" s="8" t="s">
        <v>83</v>
      </c>
      <c r="N89" s="1" t="s">
        <v>29</v>
      </c>
      <c r="O89" s="1"/>
      <c r="P89" s="5"/>
      <c r="Q89" s="16"/>
      <c r="R89" s="6"/>
      <c r="S89" s="6"/>
      <c r="T89" s="6"/>
      <c r="U89" s="6"/>
      <c r="V89" s="6"/>
      <c r="W89" s="6"/>
      <c r="X89" s="7"/>
      <c r="Y89" s="7"/>
      <c r="Z89" s="8"/>
      <c r="AA89" s="8"/>
      <c r="AB89" s="8"/>
      <c r="AC89" s="8"/>
      <c r="AD89" s="6"/>
      <c r="AE89" s="6"/>
    </row>
    <row r="90" spans="1:31" x14ac:dyDescent="0.45">
      <c r="A90" s="1" t="s">
        <v>1</v>
      </c>
      <c r="B90" s="5"/>
      <c r="C90" s="5"/>
      <c r="D90" s="5"/>
      <c r="E90" s="19">
        <v>35</v>
      </c>
      <c r="F90" s="5"/>
      <c r="G90" s="5"/>
      <c r="I90" s="1" t="s">
        <v>1</v>
      </c>
      <c r="J90" s="31">
        <f t="shared" ref="J90:J100" si="5">SUM(B90:G90)</f>
        <v>35</v>
      </c>
      <c r="K90" s="7">
        <v>105</v>
      </c>
      <c r="N90" s="28">
        <f>J90+K90+L90</f>
        <v>140</v>
      </c>
      <c r="O90" s="7" t="s">
        <v>1</v>
      </c>
      <c r="P90" s="7"/>
      <c r="Q90" s="6"/>
      <c r="R90" s="5"/>
      <c r="S90" s="5"/>
      <c r="T90" s="5"/>
      <c r="U90" s="5"/>
      <c r="V90" s="5"/>
      <c r="W90" s="5"/>
      <c r="X90" s="7"/>
      <c r="Y90" s="6"/>
      <c r="Z90" s="31"/>
      <c r="AA90" s="7"/>
      <c r="AB90" s="7"/>
      <c r="AC90" s="7"/>
      <c r="AD90" s="55"/>
      <c r="AE90" s="8"/>
    </row>
    <row r="91" spans="1:31" x14ac:dyDescent="0.45">
      <c r="A91" s="1" t="s">
        <v>10</v>
      </c>
      <c r="B91" s="16"/>
      <c r="C91" s="16"/>
      <c r="D91" s="16"/>
      <c r="E91" s="16"/>
      <c r="F91" s="16"/>
      <c r="G91" s="16"/>
      <c r="I91" s="1" t="s">
        <v>10</v>
      </c>
      <c r="J91" s="17">
        <f t="shared" si="5"/>
        <v>0</v>
      </c>
      <c r="L91" s="17"/>
      <c r="M91" s="25">
        <v>0.112</v>
      </c>
      <c r="N91" s="7"/>
      <c r="O91" s="7"/>
      <c r="P91" s="7"/>
      <c r="Q91" s="6"/>
      <c r="R91" s="16"/>
      <c r="S91" s="16"/>
      <c r="T91" s="16"/>
      <c r="U91" s="16"/>
      <c r="V91" s="16"/>
      <c r="W91" s="16"/>
      <c r="X91" s="7"/>
      <c r="Y91" s="6"/>
      <c r="Z91" s="17"/>
      <c r="AA91" s="7"/>
      <c r="AB91" s="17"/>
      <c r="AC91" s="25"/>
      <c r="AD91" s="7"/>
      <c r="AE91" s="7"/>
    </row>
    <row r="92" spans="1:31" x14ac:dyDescent="0.45">
      <c r="A92" s="1" t="s">
        <v>2</v>
      </c>
      <c r="B92" s="5"/>
      <c r="C92" s="19">
        <v>3055</v>
      </c>
      <c r="D92" s="5"/>
      <c r="E92" s="5"/>
      <c r="F92" s="5"/>
      <c r="G92" s="5"/>
      <c r="I92" s="1" t="s">
        <v>2</v>
      </c>
      <c r="J92" s="31">
        <f t="shared" si="5"/>
        <v>3055</v>
      </c>
      <c r="K92" s="7">
        <v>6372</v>
      </c>
      <c r="N92" s="28">
        <f>K92*(1+J91+L91+M91)+J92</f>
        <v>10140.664000000001</v>
      </c>
      <c r="O92" s="7" t="s">
        <v>2</v>
      </c>
      <c r="P92" s="7"/>
      <c r="Q92" s="6"/>
      <c r="R92" s="5"/>
      <c r="S92" s="5"/>
      <c r="T92" s="5"/>
      <c r="U92" s="5"/>
      <c r="V92" s="5"/>
      <c r="W92" s="5"/>
      <c r="X92" s="7"/>
      <c r="Y92" s="6"/>
      <c r="Z92" s="31"/>
      <c r="AA92" s="7"/>
      <c r="AB92" s="7"/>
      <c r="AC92" s="7"/>
      <c r="AD92" s="29"/>
      <c r="AE92" s="7"/>
    </row>
    <row r="93" spans="1:31" x14ac:dyDescent="0.45">
      <c r="A93" s="1" t="s">
        <v>25</v>
      </c>
      <c r="B93" s="16"/>
      <c r="C93" s="16"/>
      <c r="D93" s="16"/>
      <c r="E93" s="16"/>
      <c r="F93" s="16"/>
      <c r="G93" s="16"/>
      <c r="I93" s="1" t="s">
        <v>25</v>
      </c>
      <c r="J93" s="17">
        <f t="shared" si="5"/>
        <v>0</v>
      </c>
      <c r="M93" s="64">
        <v>0.06</v>
      </c>
      <c r="N93" s="7"/>
      <c r="O93" s="7"/>
      <c r="P93" s="7"/>
      <c r="Q93" s="6"/>
      <c r="R93" s="16"/>
      <c r="S93" s="16"/>
      <c r="T93" s="16"/>
      <c r="U93" s="16"/>
      <c r="V93" s="16"/>
      <c r="W93" s="16"/>
      <c r="X93" s="7"/>
      <c r="Y93" s="6"/>
      <c r="Z93" s="17"/>
      <c r="AA93" s="7"/>
      <c r="AB93" s="7"/>
      <c r="AC93" s="7"/>
      <c r="AD93" s="7"/>
      <c r="AE93" s="7"/>
    </row>
    <row r="94" spans="1:31" x14ac:dyDescent="0.45">
      <c r="A94" s="1" t="s">
        <v>12</v>
      </c>
      <c r="B94" s="5"/>
      <c r="C94" s="5"/>
      <c r="D94" s="19">
        <v>350</v>
      </c>
      <c r="E94" s="5"/>
      <c r="F94" s="5"/>
      <c r="G94" s="5"/>
      <c r="I94" s="1" t="s">
        <v>12</v>
      </c>
      <c r="J94" s="31">
        <f t="shared" si="5"/>
        <v>350</v>
      </c>
      <c r="K94" s="7">
        <v>673</v>
      </c>
      <c r="N94" s="28">
        <f>K94*(1+J93+L93+M93)+J94</f>
        <v>1063.3800000000001</v>
      </c>
      <c r="O94" s="7" t="s">
        <v>12</v>
      </c>
      <c r="P94" s="7"/>
      <c r="Q94" s="6"/>
      <c r="R94" s="5"/>
      <c r="S94" s="5"/>
      <c r="T94" s="5"/>
      <c r="U94" s="5"/>
      <c r="V94" s="5"/>
      <c r="W94" s="5"/>
      <c r="X94" s="7"/>
      <c r="Y94" s="6"/>
      <c r="Z94" s="31"/>
      <c r="AA94" s="7"/>
      <c r="AB94" s="7"/>
      <c r="AC94" s="7"/>
      <c r="AD94" s="28"/>
      <c r="AE94" s="7"/>
    </row>
    <row r="95" spans="1:31" x14ac:dyDescent="0.45">
      <c r="A95" s="1" t="s">
        <v>18</v>
      </c>
      <c r="B95" s="15">
        <v>9.4E-2</v>
      </c>
      <c r="C95" s="15">
        <v>9.4E-2</v>
      </c>
      <c r="D95" s="15">
        <v>9.2999999999999999E-2</v>
      </c>
      <c r="E95" s="14">
        <v>7.0000000000000007E-2</v>
      </c>
      <c r="F95" s="59">
        <v>0.13700000000000001</v>
      </c>
      <c r="G95" s="59">
        <v>0.16</v>
      </c>
      <c r="I95" s="1" t="s">
        <v>18</v>
      </c>
      <c r="J95" s="17">
        <f t="shared" si="5"/>
        <v>0.64800000000000002</v>
      </c>
      <c r="K95" s="17">
        <v>0.2</v>
      </c>
      <c r="L95" s="17">
        <v>0.12</v>
      </c>
      <c r="M95" s="17"/>
      <c r="N95" s="35">
        <f>J95+K95+L95+M95</f>
        <v>0.96800000000000008</v>
      </c>
      <c r="O95" s="22" t="s">
        <v>18</v>
      </c>
      <c r="P95" s="7"/>
      <c r="Q95" s="6"/>
      <c r="R95" s="16"/>
      <c r="S95" s="16"/>
      <c r="T95" s="16"/>
      <c r="U95" s="16"/>
      <c r="V95" s="16"/>
      <c r="W95" s="16"/>
      <c r="X95" s="7"/>
      <c r="Y95" s="6"/>
      <c r="Z95" s="17"/>
      <c r="AA95" s="17"/>
      <c r="AB95" s="17"/>
      <c r="AC95" s="17"/>
      <c r="AD95" s="35"/>
      <c r="AE95" s="22"/>
    </row>
    <row r="96" spans="1:31" x14ac:dyDescent="0.45">
      <c r="A96" s="1" t="s">
        <v>19</v>
      </c>
      <c r="B96" s="15">
        <v>0.14399999999999999</v>
      </c>
      <c r="C96" s="15">
        <v>0.14399999999999999</v>
      </c>
      <c r="D96" s="15">
        <v>0.16500000000000001</v>
      </c>
      <c r="E96" s="14">
        <v>0.12</v>
      </c>
      <c r="F96" s="20">
        <v>0.55000000000000004</v>
      </c>
      <c r="G96" s="15">
        <v>0.187</v>
      </c>
      <c r="I96" s="1" t="s">
        <v>19</v>
      </c>
      <c r="J96" s="17">
        <f t="shared" si="5"/>
        <v>1.31</v>
      </c>
      <c r="K96" s="17">
        <v>1.5</v>
      </c>
      <c r="L96" s="17"/>
      <c r="M96" s="17"/>
      <c r="N96" s="54">
        <f>J96+K96+L96</f>
        <v>2.81</v>
      </c>
      <c r="O96" s="23" t="s">
        <v>19</v>
      </c>
      <c r="P96" s="7"/>
      <c r="Q96" s="6"/>
      <c r="R96" s="16"/>
      <c r="S96" s="16"/>
      <c r="T96" s="16"/>
      <c r="U96" s="16"/>
      <c r="V96" s="16"/>
      <c r="W96" s="16"/>
      <c r="X96" s="7"/>
      <c r="Y96" s="6"/>
      <c r="Z96" s="17"/>
      <c r="AA96" s="17"/>
      <c r="AB96" s="17"/>
      <c r="AC96" s="17"/>
      <c r="AD96" s="35"/>
      <c r="AE96" s="22"/>
    </row>
    <row r="97" spans="1:31" x14ac:dyDescent="0.45">
      <c r="A97" s="1" t="s">
        <v>26</v>
      </c>
      <c r="B97" s="15">
        <v>0.18</v>
      </c>
      <c r="C97" s="15">
        <v>0.18</v>
      </c>
      <c r="D97" s="15">
        <v>0.18</v>
      </c>
      <c r="E97" s="15">
        <v>0.18</v>
      </c>
      <c r="F97" s="14">
        <v>0.14499999999999999</v>
      </c>
      <c r="G97" s="20">
        <v>0.5</v>
      </c>
      <c r="I97" s="1" t="s">
        <v>26</v>
      </c>
      <c r="J97" s="17">
        <f t="shared" si="5"/>
        <v>1.365</v>
      </c>
      <c r="L97" s="17">
        <f>20%+35%</f>
        <v>0.55000000000000004</v>
      </c>
      <c r="M97" s="17">
        <v>0.08</v>
      </c>
      <c r="N97" s="7"/>
      <c r="O97" s="7"/>
      <c r="P97" s="7"/>
      <c r="Q97" s="6"/>
      <c r="R97" s="16"/>
      <c r="S97" s="16"/>
      <c r="T97" s="16"/>
      <c r="U97" s="16"/>
      <c r="V97" s="16"/>
      <c r="W97" s="16"/>
      <c r="X97" s="7"/>
      <c r="Y97" s="6"/>
      <c r="Z97" s="17"/>
      <c r="AA97" s="7"/>
      <c r="AB97" s="17"/>
      <c r="AC97" s="17"/>
      <c r="AD97" s="7"/>
      <c r="AE97" s="7"/>
    </row>
    <row r="98" spans="1:31" x14ac:dyDescent="0.45">
      <c r="A98" s="1" t="s">
        <v>11</v>
      </c>
      <c r="B98" s="19">
        <v>625</v>
      </c>
      <c r="C98" s="9">
        <v>150</v>
      </c>
      <c r="D98" s="9">
        <v>150</v>
      </c>
      <c r="E98" s="9">
        <v>150</v>
      </c>
      <c r="F98" s="11">
        <v>114</v>
      </c>
      <c r="G98" s="5"/>
      <c r="I98" s="1" t="s">
        <v>11</v>
      </c>
      <c r="J98" s="31">
        <f t="shared" si="5"/>
        <v>1189</v>
      </c>
      <c r="K98" s="7">
        <v>1585</v>
      </c>
      <c r="N98" s="29">
        <f>K98*(1+J97+L97+M97)+J98+L98</f>
        <v>5936.0749999999998</v>
      </c>
      <c r="O98" s="22" t="s">
        <v>11</v>
      </c>
      <c r="P98" s="7"/>
      <c r="Q98" s="6"/>
      <c r="R98" s="5"/>
      <c r="S98" s="5"/>
      <c r="T98" s="5"/>
      <c r="U98" s="5"/>
      <c r="V98" s="5"/>
      <c r="W98" s="5"/>
      <c r="X98" s="7"/>
      <c r="Y98" s="6"/>
      <c r="Z98" s="31"/>
      <c r="AA98" s="7"/>
      <c r="AB98" s="7"/>
      <c r="AC98" s="7"/>
      <c r="AD98" s="27"/>
      <c r="AE98" s="23"/>
    </row>
    <row r="99" spans="1:31" x14ac:dyDescent="0.45">
      <c r="A99" s="1" t="s">
        <v>28</v>
      </c>
      <c r="B99" s="16">
        <v>0.18</v>
      </c>
      <c r="C99" s="16"/>
      <c r="D99" s="16"/>
      <c r="E99" s="16"/>
      <c r="F99" s="16"/>
      <c r="G99" s="16"/>
      <c r="I99" s="1" t="s">
        <v>28</v>
      </c>
      <c r="J99" s="17">
        <f t="shared" si="5"/>
        <v>0.18</v>
      </c>
      <c r="N99" s="25">
        <f>J99+K99+L99</f>
        <v>0.18</v>
      </c>
      <c r="O99" s="7" t="s">
        <v>28</v>
      </c>
      <c r="P99" s="5"/>
      <c r="Q99" s="6"/>
      <c r="R99" s="16"/>
      <c r="S99" s="16"/>
      <c r="T99" s="16"/>
      <c r="U99" s="16"/>
      <c r="V99" s="16"/>
      <c r="W99" s="16"/>
      <c r="X99" s="7"/>
      <c r="Y99" s="6"/>
      <c r="Z99" s="17"/>
      <c r="AA99" s="7"/>
      <c r="AB99" s="7"/>
      <c r="AC99" s="7"/>
      <c r="AD99" s="25"/>
      <c r="AE99" s="7"/>
    </row>
    <row r="100" spans="1:31" x14ac:dyDescent="0.45">
      <c r="A100" s="1" t="s">
        <v>27</v>
      </c>
      <c r="B100" s="16"/>
      <c r="C100" s="16"/>
      <c r="D100" s="16"/>
      <c r="E100" s="16"/>
      <c r="F100" s="16">
        <v>0.129</v>
      </c>
      <c r="G100" s="16"/>
      <c r="I100" s="1" t="s">
        <v>27</v>
      </c>
      <c r="J100" s="17">
        <f t="shared" si="5"/>
        <v>0.129</v>
      </c>
      <c r="N100" s="25">
        <f>J100+K100+L100</f>
        <v>0.129</v>
      </c>
      <c r="O100" s="7" t="s">
        <v>27</v>
      </c>
      <c r="P100" s="5"/>
      <c r="Q100" s="6"/>
      <c r="R100" s="16"/>
      <c r="S100" s="16"/>
      <c r="T100" s="16"/>
      <c r="U100" s="16"/>
      <c r="V100" s="16"/>
      <c r="W100" s="16"/>
      <c r="X100" s="7"/>
      <c r="Y100" s="6"/>
      <c r="Z100" s="17"/>
      <c r="AA100" s="7"/>
      <c r="AB100" s="7"/>
      <c r="AC100" s="7"/>
      <c r="AD100" s="25"/>
      <c r="AE100" s="7"/>
    </row>
    <row r="101" spans="1:31" x14ac:dyDescent="0.45">
      <c r="A101" s="5"/>
      <c r="B101" s="6"/>
      <c r="C101" s="6"/>
      <c r="D101" s="6"/>
      <c r="E101" s="6"/>
      <c r="F101" s="6"/>
      <c r="G101" s="6"/>
      <c r="J101" s="8"/>
      <c r="K101" s="8"/>
      <c r="L101" s="8"/>
      <c r="M101" s="8"/>
      <c r="N101" s="6"/>
      <c r="O101" s="5"/>
    </row>
    <row r="102" spans="1:31" x14ac:dyDescent="0.45">
      <c r="A102" s="57" t="s">
        <v>82</v>
      </c>
      <c r="B102" s="4" t="s">
        <v>0</v>
      </c>
      <c r="C102" s="4" t="s">
        <v>5</v>
      </c>
      <c r="D102" s="4" t="s">
        <v>3</v>
      </c>
      <c r="E102" s="4" t="s">
        <v>4</v>
      </c>
      <c r="F102" s="4" t="s">
        <v>7</v>
      </c>
      <c r="G102" s="4" t="s">
        <v>7</v>
      </c>
      <c r="Q102" s="57" t="s">
        <v>82</v>
      </c>
      <c r="R102" s="4" t="s">
        <v>0</v>
      </c>
      <c r="S102" s="4" t="s">
        <v>5</v>
      </c>
      <c r="T102" s="4" t="s">
        <v>3</v>
      </c>
      <c r="U102" s="60" t="s">
        <v>4</v>
      </c>
      <c r="V102" s="4" t="s">
        <v>7</v>
      </c>
      <c r="W102" s="4" t="s">
        <v>7</v>
      </c>
      <c r="X102" s="7"/>
      <c r="Y102" s="7"/>
      <c r="Z102" s="7"/>
      <c r="AA102" s="7"/>
      <c r="AB102" s="7"/>
      <c r="AC102" s="7"/>
    </row>
    <row r="103" spans="1:31" x14ac:dyDescent="0.45">
      <c r="A103" s="13" t="s">
        <v>26</v>
      </c>
      <c r="B103" s="4">
        <v>15</v>
      </c>
      <c r="C103" s="4">
        <v>15</v>
      </c>
      <c r="D103" s="4">
        <v>15</v>
      </c>
      <c r="E103" s="4">
        <v>15</v>
      </c>
      <c r="F103" s="4">
        <v>15</v>
      </c>
      <c r="G103" s="4">
        <v>15</v>
      </c>
      <c r="Q103" s="13" t="s">
        <v>26</v>
      </c>
      <c r="R103" s="4">
        <v>15</v>
      </c>
      <c r="S103" s="4">
        <v>15</v>
      </c>
      <c r="T103" s="4">
        <v>15</v>
      </c>
      <c r="U103" s="4">
        <v>0</v>
      </c>
      <c r="V103" s="4">
        <v>15</v>
      </c>
      <c r="W103" s="4">
        <v>15</v>
      </c>
      <c r="X103" s="7"/>
      <c r="Y103" s="7"/>
      <c r="Z103" s="7"/>
      <c r="AA103" s="7"/>
      <c r="AB103" s="7"/>
      <c r="AC103" s="7"/>
    </row>
    <row r="104" spans="1:31" x14ac:dyDescent="0.45">
      <c r="A104" s="13" t="s">
        <v>11</v>
      </c>
      <c r="B104" s="2" t="s">
        <v>1</v>
      </c>
      <c r="C104" s="2" t="s">
        <v>1</v>
      </c>
      <c r="D104" s="2" t="s">
        <v>1</v>
      </c>
      <c r="E104" s="2" t="s">
        <v>1</v>
      </c>
      <c r="F104" s="2" t="s">
        <v>21</v>
      </c>
      <c r="G104" s="2" t="s">
        <v>21</v>
      </c>
      <c r="Q104" s="13" t="s">
        <v>11</v>
      </c>
      <c r="R104" s="2" t="s">
        <v>19</v>
      </c>
      <c r="S104" s="2" t="s">
        <v>19</v>
      </c>
      <c r="T104" s="2" t="s">
        <v>19</v>
      </c>
      <c r="U104" s="2" t="s">
        <v>19</v>
      </c>
      <c r="V104" s="2" t="s">
        <v>21</v>
      </c>
      <c r="W104" s="2" t="s">
        <v>21</v>
      </c>
      <c r="X104" s="7"/>
      <c r="Y104" s="7"/>
      <c r="Z104" s="7"/>
      <c r="AA104" s="7"/>
      <c r="AB104" s="7"/>
      <c r="AC104" s="7"/>
    </row>
    <row r="105" spans="1:31" x14ac:dyDescent="0.45">
      <c r="A105" s="15" t="s">
        <v>19</v>
      </c>
      <c r="B105" s="1" t="s">
        <v>11</v>
      </c>
      <c r="C105" s="1" t="s">
        <v>2</v>
      </c>
      <c r="D105" s="1" t="s">
        <v>12</v>
      </c>
      <c r="E105" s="1" t="s">
        <v>1</v>
      </c>
      <c r="F105" s="1" t="s">
        <v>19</v>
      </c>
      <c r="G105" s="1" t="s">
        <v>26</v>
      </c>
      <c r="J105" s="8" t="s">
        <v>31</v>
      </c>
      <c r="K105" s="8" t="s">
        <v>30</v>
      </c>
      <c r="L105" s="8" t="s">
        <v>32</v>
      </c>
      <c r="M105" s="8" t="s">
        <v>83</v>
      </c>
      <c r="N105" s="1" t="s">
        <v>29</v>
      </c>
      <c r="O105" s="1"/>
      <c r="Q105" s="15" t="s">
        <v>19</v>
      </c>
      <c r="R105" s="1" t="s">
        <v>11</v>
      </c>
      <c r="S105" s="1" t="s">
        <v>2</v>
      </c>
      <c r="T105" s="1" t="s">
        <v>12</v>
      </c>
      <c r="U105" s="1" t="s">
        <v>11</v>
      </c>
      <c r="V105" s="1" t="s">
        <v>19</v>
      </c>
      <c r="W105" s="1" t="s">
        <v>26</v>
      </c>
      <c r="X105" s="7"/>
      <c r="Y105" s="7"/>
      <c r="Z105" s="8" t="s">
        <v>31</v>
      </c>
      <c r="AA105" s="8" t="s">
        <v>30</v>
      </c>
      <c r="AB105" s="8" t="s">
        <v>32</v>
      </c>
      <c r="AC105" s="8" t="s">
        <v>83</v>
      </c>
      <c r="AD105" s="1" t="s">
        <v>29</v>
      </c>
      <c r="AE105" s="1"/>
    </row>
    <row r="106" spans="1:31" x14ac:dyDescent="0.45">
      <c r="A106" s="1" t="s">
        <v>1</v>
      </c>
      <c r="B106" s="5"/>
      <c r="C106" s="5"/>
      <c r="D106" s="5"/>
      <c r="E106" s="19">
        <v>35</v>
      </c>
      <c r="F106" s="5"/>
      <c r="G106" s="5"/>
      <c r="I106" s="1" t="s">
        <v>1</v>
      </c>
      <c r="J106" s="31">
        <f t="shared" ref="J106:J116" si="6">SUM(B106:G106)</f>
        <v>35</v>
      </c>
      <c r="K106" s="7">
        <v>106</v>
      </c>
      <c r="L106" s="7">
        <f>K106*25%</f>
        <v>26.5</v>
      </c>
      <c r="N106" s="29">
        <f>J106+K106+L106</f>
        <v>167.5</v>
      </c>
      <c r="O106" s="22" t="s">
        <v>1</v>
      </c>
      <c r="Q106" s="1" t="s">
        <v>1</v>
      </c>
      <c r="R106" s="5">
        <v>4</v>
      </c>
      <c r="S106" s="5"/>
      <c r="T106" s="5"/>
      <c r="U106" s="5"/>
      <c r="V106" s="5"/>
      <c r="W106" s="5"/>
      <c r="X106" s="7"/>
      <c r="Y106" s="1" t="s">
        <v>1</v>
      </c>
      <c r="Z106" s="31">
        <f t="shared" ref="Z106:Z116" si="7">SUM(R106:W106)</f>
        <v>4</v>
      </c>
      <c r="AA106" s="7">
        <v>106</v>
      </c>
      <c r="AB106" s="7"/>
      <c r="AC106" s="7"/>
      <c r="AD106" s="29">
        <f>Z106+AA106+AB106</f>
        <v>110</v>
      </c>
      <c r="AE106" s="22" t="s">
        <v>1</v>
      </c>
    </row>
    <row r="107" spans="1:31" x14ac:dyDescent="0.45">
      <c r="A107" s="1" t="s">
        <v>10</v>
      </c>
      <c r="B107" s="16"/>
      <c r="C107" s="16">
        <v>0.13200000000000001</v>
      </c>
      <c r="D107" s="16"/>
      <c r="E107" s="16"/>
      <c r="F107" s="16">
        <v>0.251</v>
      </c>
      <c r="G107" s="16">
        <v>0.129</v>
      </c>
      <c r="I107" s="1" t="s">
        <v>10</v>
      </c>
      <c r="J107" s="17">
        <f t="shared" si="6"/>
        <v>0.51200000000000001</v>
      </c>
      <c r="L107" s="17"/>
      <c r="M107" s="25"/>
      <c r="N107" s="7"/>
      <c r="O107" s="7"/>
      <c r="Q107" s="1" t="s">
        <v>10</v>
      </c>
      <c r="R107" s="16"/>
      <c r="S107" s="16"/>
      <c r="T107" s="16"/>
      <c r="U107" s="16"/>
      <c r="V107" s="16">
        <v>0.251</v>
      </c>
      <c r="W107" s="16">
        <v>0.129</v>
      </c>
      <c r="X107" s="7"/>
      <c r="Y107" s="1" t="s">
        <v>10</v>
      </c>
      <c r="Z107" s="17">
        <f t="shared" si="7"/>
        <v>0.38</v>
      </c>
      <c r="AA107" s="7"/>
      <c r="AB107" s="17"/>
      <c r="AC107" s="25"/>
      <c r="AD107" s="7"/>
      <c r="AE107" s="7"/>
    </row>
    <row r="108" spans="1:31" x14ac:dyDescent="0.45">
      <c r="A108" s="1" t="s">
        <v>2</v>
      </c>
      <c r="B108" s="5">
        <v>433</v>
      </c>
      <c r="C108" s="19">
        <v>3055</v>
      </c>
      <c r="D108" s="5"/>
      <c r="E108" s="5"/>
      <c r="F108" s="5"/>
      <c r="G108" s="5"/>
      <c r="I108" s="1" t="s">
        <v>2</v>
      </c>
      <c r="J108" s="31">
        <f t="shared" si="6"/>
        <v>3488</v>
      </c>
      <c r="K108" s="7">
        <v>5260</v>
      </c>
      <c r="L108" s="7">
        <v>643</v>
      </c>
      <c r="N108" s="28">
        <f>K108*(1+J107+L107+M107)+J108+L108</f>
        <v>12084.119999999999</v>
      </c>
      <c r="O108" s="7" t="s">
        <v>2</v>
      </c>
      <c r="Q108" s="1" t="s">
        <v>2</v>
      </c>
      <c r="R108" s="5"/>
      <c r="S108" s="19">
        <v>3055</v>
      </c>
      <c r="T108" s="5"/>
      <c r="U108" s="5">
        <v>888</v>
      </c>
      <c r="V108" s="5"/>
      <c r="W108" s="5"/>
      <c r="X108" s="7"/>
      <c r="Y108" s="1" t="s">
        <v>2</v>
      </c>
      <c r="Z108" s="31">
        <f t="shared" si="7"/>
        <v>3943</v>
      </c>
      <c r="AA108" s="7">
        <v>5260</v>
      </c>
      <c r="AB108" s="7">
        <v>643</v>
      </c>
      <c r="AC108" s="7"/>
      <c r="AD108" s="28">
        <f>AA108*(1+Z107+AB107+AC107)+Z108+AB108</f>
        <v>11844.8</v>
      </c>
      <c r="AE108" s="7" t="s">
        <v>2</v>
      </c>
    </row>
    <row r="109" spans="1:31" x14ac:dyDescent="0.45">
      <c r="A109" s="1" t="s">
        <v>25</v>
      </c>
      <c r="B109" s="16"/>
      <c r="C109" s="16"/>
      <c r="D109" s="16"/>
      <c r="E109" s="16"/>
      <c r="F109" s="16"/>
      <c r="G109" s="16"/>
      <c r="I109" s="1" t="s">
        <v>25</v>
      </c>
      <c r="J109" s="17">
        <f t="shared" si="6"/>
        <v>0</v>
      </c>
      <c r="M109" s="64">
        <v>0.06</v>
      </c>
      <c r="N109" s="7"/>
      <c r="O109" s="7"/>
      <c r="Q109" s="1" t="s">
        <v>25</v>
      </c>
      <c r="R109" s="16">
        <v>0.219</v>
      </c>
      <c r="S109" s="16">
        <v>0.16300000000000001</v>
      </c>
      <c r="T109" s="16"/>
      <c r="U109" s="16">
        <v>0.14399999999999999</v>
      </c>
      <c r="V109" s="16"/>
      <c r="W109" s="16"/>
      <c r="X109" s="7"/>
      <c r="Y109" s="1" t="s">
        <v>25</v>
      </c>
      <c r="Z109" s="17">
        <f t="shared" si="7"/>
        <v>0.52600000000000002</v>
      </c>
      <c r="AA109" s="7"/>
      <c r="AB109" s="7"/>
      <c r="AC109" s="64">
        <v>0.06</v>
      </c>
      <c r="AD109" s="7"/>
      <c r="AE109" s="7"/>
    </row>
    <row r="110" spans="1:31" x14ac:dyDescent="0.45">
      <c r="A110" s="1" t="s">
        <v>12</v>
      </c>
      <c r="B110" s="5"/>
      <c r="C110" s="5"/>
      <c r="D110" s="19">
        <v>350</v>
      </c>
      <c r="E110" s="5"/>
      <c r="F110" s="5"/>
      <c r="G110" s="5"/>
      <c r="I110" s="1" t="s">
        <v>12</v>
      </c>
      <c r="J110" s="31">
        <f t="shared" si="6"/>
        <v>350</v>
      </c>
      <c r="K110" s="7">
        <v>782</v>
      </c>
      <c r="N110" s="28">
        <f>K110*(1+J109+L109+M109)+J110</f>
        <v>1178.92</v>
      </c>
      <c r="O110" s="7" t="s">
        <v>12</v>
      </c>
      <c r="Q110" s="1" t="s">
        <v>12</v>
      </c>
      <c r="R110" s="5"/>
      <c r="S110" s="5"/>
      <c r="T110" s="19">
        <v>350</v>
      </c>
      <c r="U110" s="5"/>
      <c r="V110" s="5"/>
      <c r="W110" s="5"/>
      <c r="X110" s="7"/>
      <c r="Y110" s="1" t="s">
        <v>12</v>
      </c>
      <c r="Z110" s="31">
        <f t="shared" si="7"/>
        <v>350</v>
      </c>
      <c r="AA110" s="7">
        <v>782</v>
      </c>
      <c r="AB110" s="7"/>
      <c r="AC110" s="7"/>
      <c r="AD110" s="28">
        <f>AA110*(1+Z109+AB109+AC109)+Z110</f>
        <v>1590.252</v>
      </c>
      <c r="AE110" s="7" t="s">
        <v>12</v>
      </c>
    </row>
    <row r="111" spans="1:31" x14ac:dyDescent="0.45">
      <c r="A111" s="1" t="s">
        <v>18</v>
      </c>
      <c r="B111" s="16">
        <v>7.1999999999999995E-2</v>
      </c>
      <c r="C111" s="16"/>
      <c r="D111" s="16"/>
      <c r="E111" s="16"/>
      <c r="F111" s="16"/>
      <c r="G111" s="16"/>
      <c r="I111" s="1" t="s">
        <v>18</v>
      </c>
      <c r="J111" s="17">
        <f t="shared" si="6"/>
        <v>7.1999999999999995E-2</v>
      </c>
      <c r="K111" s="17">
        <v>0.24</v>
      </c>
      <c r="L111" s="17">
        <f>18%+12%</f>
        <v>0.3</v>
      </c>
      <c r="M111" s="17"/>
      <c r="N111" s="35">
        <f>J111+K111+L111+M111</f>
        <v>0.61199999999999999</v>
      </c>
      <c r="O111" s="22" t="s">
        <v>18</v>
      </c>
      <c r="Q111" s="1" t="s">
        <v>18</v>
      </c>
      <c r="R111" s="16"/>
      <c r="S111" s="16"/>
      <c r="T111" s="16"/>
      <c r="U111" s="16"/>
      <c r="V111" s="16"/>
      <c r="W111" s="16"/>
      <c r="X111" s="7"/>
      <c r="Y111" s="1" t="s">
        <v>18</v>
      </c>
      <c r="Z111" s="17">
        <f t="shared" si="7"/>
        <v>0</v>
      </c>
      <c r="AA111" s="17">
        <v>0.24</v>
      </c>
      <c r="AB111" s="17">
        <f>18%+12%</f>
        <v>0.3</v>
      </c>
      <c r="AC111" s="17"/>
      <c r="AD111" s="35">
        <f>Z111+AA111+AB111+AC111</f>
        <v>0.54</v>
      </c>
      <c r="AE111" s="22" t="s">
        <v>18</v>
      </c>
    </row>
    <row r="112" spans="1:31" x14ac:dyDescent="0.45">
      <c r="A112" s="1" t="s">
        <v>19</v>
      </c>
      <c r="B112" s="13">
        <v>0.223</v>
      </c>
      <c r="C112" s="13">
        <v>0.22600000000000001</v>
      </c>
      <c r="D112" s="13">
        <v>0.2</v>
      </c>
      <c r="E112" s="13">
        <v>0.23100000000000001</v>
      </c>
      <c r="F112" s="20">
        <v>0.55000000000000004</v>
      </c>
      <c r="G112" s="13">
        <v>0.23300000000000001</v>
      </c>
      <c r="I112" s="1" t="s">
        <v>19</v>
      </c>
      <c r="J112" s="17">
        <f t="shared" si="6"/>
        <v>1.6630000000000003</v>
      </c>
      <c r="K112" s="17">
        <v>1.6</v>
      </c>
      <c r="L112" s="17">
        <v>0</v>
      </c>
      <c r="M112" s="17">
        <f>9%+3.6%</f>
        <v>0.126</v>
      </c>
      <c r="N112" s="35">
        <f>J112+K112+L112+M112</f>
        <v>3.3890000000000002</v>
      </c>
      <c r="O112" s="22" t="s">
        <v>19</v>
      </c>
      <c r="Q112" s="1" t="s">
        <v>19</v>
      </c>
      <c r="R112" s="16"/>
      <c r="S112" s="13">
        <v>0.22800000000000001</v>
      </c>
      <c r="T112" s="13">
        <v>0.221</v>
      </c>
      <c r="U112" s="13">
        <v>0.23799999999999999</v>
      </c>
      <c r="V112" s="20">
        <v>0.55000000000000004</v>
      </c>
      <c r="W112" s="13">
        <v>0.23300000000000001</v>
      </c>
      <c r="X112" s="7"/>
      <c r="Y112" s="1" t="s">
        <v>19</v>
      </c>
      <c r="Z112" s="17">
        <f t="shared" si="7"/>
        <v>1.4700000000000002</v>
      </c>
      <c r="AA112" s="17">
        <v>1.6</v>
      </c>
      <c r="AB112" s="17">
        <v>0.4</v>
      </c>
      <c r="AC112" s="17">
        <f>9%+3.6%</f>
        <v>0.126</v>
      </c>
      <c r="AD112" s="35">
        <f>Z112+AA112+AB112+AC112</f>
        <v>3.5960000000000001</v>
      </c>
      <c r="AE112" s="22" t="s">
        <v>19</v>
      </c>
    </row>
    <row r="113" spans="1:33" x14ac:dyDescent="0.45">
      <c r="A113" s="1" t="s">
        <v>26</v>
      </c>
      <c r="B113" s="13">
        <v>0.222</v>
      </c>
      <c r="C113" s="15">
        <v>0.193</v>
      </c>
      <c r="D113" s="14">
        <v>8.6999999999999994E-2</v>
      </c>
      <c r="E113" s="15">
        <v>0.19500000000000001</v>
      </c>
      <c r="F113" s="13">
        <v>0.27</v>
      </c>
      <c r="G113" s="20">
        <v>0.5</v>
      </c>
      <c r="I113" s="1" t="s">
        <v>26</v>
      </c>
      <c r="J113" s="17">
        <f t="shared" si="6"/>
        <v>1.4670000000000001</v>
      </c>
      <c r="L113" s="17">
        <f>14%</f>
        <v>0.14000000000000001</v>
      </c>
      <c r="M113" s="17">
        <f>8%+14%</f>
        <v>0.22000000000000003</v>
      </c>
      <c r="N113" s="7"/>
      <c r="O113" s="7"/>
      <c r="Q113" s="1" t="s">
        <v>26</v>
      </c>
      <c r="R113" s="13">
        <v>0.251</v>
      </c>
      <c r="S113" s="13">
        <v>0.21299999999999999</v>
      </c>
      <c r="T113" s="13">
        <v>0.23300000000000001</v>
      </c>
      <c r="U113" s="20">
        <v>0.5</v>
      </c>
      <c r="V113" s="13">
        <v>0.27</v>
      </c>
      <c r="W113" s="20">
        <v>0.5</v>
      </c>
      <c r="X113" s="7"/>
      <c r="Y113" s="1" t="s">
        <v>26</v>
      </c>
      <c r="Z113" s="17">
        <f t="shared" si="7"/>
        <v>1.9670000000000001</v>
      </c>
      <c r="AA113" s="7"/>
      <c r="AB113" s="17">
        <f>14%</f>
        <v>0.14000000000000001</v>
      </c>
      <c r="AC113" s="17">
        <f>8%+14%</f>
        <v>0.22000000000000003</v>
      </c>
      <c r="AD113" s="7"/>
      <c r="AE113" s="7"/>
    </row>
    <row r="114" spans="1:33" x14ac:dyDescent="0.45">
      <c r="A114" s="1" t="s">
        <v>11</v>
      </c>
      <c r="B114" s="19">
        <v>625</v>
      </c>
      <c r="C114" s="5"/>
      <c r="D114" s="10">
        <v>188</v>
      </c>
      <c r="E114" s="9">
        <v>138</v>
      </c>
      <c r="F114" s="58">
        <v>222</v>
      </c>
      <c r="G114" s="58">
        <v>229</v>
      </c>
      <c r="I114" s="1" t="s">
        <v>11</v>
      </c>
      <c r="J114" s="31">
        <f t="shared" si="6"/>
        <v>1402</v>
      </c>
      <c r="K114" s="7">
        <v>1390</v>
      </c>
      <c r="L114" s="7">
        <v>269</v>
      </c>
      <c r="N114" s="27">
        <f>K114*(1+J113+L113+M113)+J114+L114</f>
        <v>5600.5300000000007</v>
      </c>
      <c r="O114" s="23" t="s">
        <v>11</v>
      </c>
      <c r="Q114" s="1" t="s">
        <v>11</v>
      </c>
      <c r="R114" s="19">
        <v>625</v>
      </c>
      <c r="S114" s="5"/>
      <c r="T114" s="5"/>
      <c r="U114" s="9">
        <v>182</v>
      </c>
      <c r="V114" s="58">
        <v>222</v>
      </c>
      <c r="W114" s="58">
        <v>229</v>
      </c>
      <c r="X114" s="7"/>
      <c r="Y114" s="1" t="s">
        <v>11</v>
      </c>
      <c r="Z114" s="31">
        <f t="shared" si="7"/>
        <v>1258</v>
      </c>
      <c r="AA114" s="7">
        <v>1390</v>
      </c>
      <c r="AB114" s="7">
        <v>269</v>
      </c>
      <c r="AC114" s="7"/>
      <c r="AD114" s="27">
        <f>AA114*(1+Z113+AB113+AC113)+Z114+AB114</f>
        <v>6151.5300000000007</v>
      </c>
      <c r="AE114" s="23" t="s">
        <v>11</v>
      </c>
    </row>
    <row r="115" spans="1:33" x14ac:dyDescent="0.45">
      <c r="A115" s="1" t="s">
        <v>28</v>
      </c>
      <c r="B115" s="16"/>
      <c r="C115" s="16"/>
      <c r="D115" s="16"/>
      <c r="E115" s="16"/>
      <c r="F115" s="16"/>
      <c r="G115" s="16">
        <v>0.11899999999999999</v>
      </c>
      <c r="I115" s="1" t="s">
        <v>28</v>
      </c>
      <c r="J115" s="17">
        <f t="shared" si="6"/>
        <v>0.11899999999999999</v>
      </c>
      <c r="N115" s="25">
        <f>J115+K115+L115</f>
        <v>0.11899999999999999</v>
      </c>
      <c r="O115" s="7" t="s">
        <v>28</v>
      </c>
      <c r="Q115" s="1" t="s">
        <v>28</v>
      </c>
      <c r="R115" s="16"/>
      <c r="S115" s="16">
        <v>0.19600000000000001</v>
      </c>
      <c r="T115" s="16">
        <v>0.16200000000000001</v>
      </c>
      <c r="U115" s="16"/>
      <c r="V115" s="41"/>
      <c r="W115" s="16">
        <v>0.11899999999999999</v>
      </c>
      <c r="X115" s="7"/>
      <c r="Y115" s="1" t="s">
        <v>28</v>
      </c>
      <c r="Z115" s="17">
        <f t="shared" si="7"/>
        <v>0.47699999999999998</v>
      </c>
      <c r="AA115" s="7"/>
      <c r="AB115" s="7"/>
      <c r="AC115" s="7"/>
      <c r="AD115" s="25">
        <f>Z115+AA115+AB115</f>
        <v>0.47699999999999998</v>
      </c>
      <c r="AE115" s="7" t="s">
        <v>28</v>
      </c>
    </row>
    <row r="116" spans="1:33" x14ac:dyDescent="0.45">
      <c r="A116" s="1" t="s">
        <v>27</v>
      </c>
      <c r="B116" s="16"/>
      <c r="C116" s="16"/>
      <c r="D116" s="16"/>
      <c r="E116" s="16"/>
      <c r="F116" s="16"/>
      <c r="G116" s="16"/>
      <c r="I116" s="1" t="s">
        <v>27</v>
      </c>
      <c r="J116" s="17">
        <f t="shared" si="6"/>
        <v>0</v>
      </c>
      <c r="N116" s="25">
        <f>J116+K116+L116</f>
        <v>0</v>
      </c>
      <c r="O116" s="7" t="s">
        <v>27</v>
      </c>
      <c r="Q116" s="1" t="s">
        <v>27</v>
      </c>
      <c r="R116" s="16">
        <v>0.155</v>
      </c>
      <c r="S116" s="16"/>
      <c r="T116" s="12">
        <v>0.19800000000000001</v>
      </c>
      <c r="U116" s="16"/>
      <c r="V116" s="41"/>
      <c r="W116" s="16"/>
      <c r="X116" s="7"/>
      <c r="Y116" s="1" t="s">
        <v>27</v>
      </c>
      <c r="Z116" s="17">
        <f t="shared" si="7"/>
        <v>0.35299999999999998</v>
      </c>
      <c r="AA116" s="7"/>
      <c r="AB116" s="7"/>
      <c r="AC116" s="7"/>
      <c r="AD116" s="25">
        <f>Z116+AA116+AB116</f>
        <v>0.35299999999999998</v>
      </c>
      <c r="AE116" s="7" t="s">
        <v>27</v>
      </c>
    </row>
    <row r="117" spans="1:33" x14ac:dyDescent="0.45"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pans="1:33" x14ac:dyDescent="0.45">
      <c r="A118" s="4" t="s">
        <v>60</v>
      </c>
      <c r="B118" s="4" t="s">
        <v>0</v>
      </c>
      <c r="C118" s="4" t="s">
        <v>5</v>
      </c>
      <c r="D118" s="4" t="s">
        <v>3</v>
      </c>
      <c r="E118" s="4" t="s">
        <v>4</v>
      </c>
      <c r="F118" s="4" t="s">
        <v>6</v>
      </c>
      <c r="G118" s="4" t="s">
        <v>7</v>
      </c>
      <c r="Q118" s="57" t="s">
        <v>82</v>
      </c>
      <c r="R118" s="4" t="s">
        <v>0</v>
      </c>
      <c r="S118" s="4" t="s">
        <v>5</v>
      </c>
      <c r="T118" s="4" t="s">
        <v>3</v>
      </c>
      <c r="U118" s="4" t="s">
        <v>4</v>
      </c>
      <c r="V118" s="4" t="s">
        <v>7</v>
      </c>
      <c r="W118" s="4" t="s">
        <v>7</v>
      </c>
      <c r="X118" s="7"/>
      <c r="Y118" s="7"/>
      <c r="Z118" s="7"/>
      <c r="AA118" s="7"/>
      <c r="AB118" s="7"/>
      <c r="AC118" s="7"/>
      <c r="AF118" s="36"/>
      <c r="AG118" s="36"/>
    </row>
    <row r="119" spans="1:33" x14ac:dyDescent="0.45">
      <c r="A119" s="13" t="s">
        <v>1</v>
      </c>
      <c r="B119" s="4">
        <v>15</v>
      </c>
      <c r="C119" s="4">
        <v>15</v>
      </c>
      <c r="D119" s="4">
        <v>15</v>
      </c>
      <c r="E119" s="4">
        <v>15</v>
      </c>
      <c r="F119" s="4">
        <v>15</v>
      </c>
      <c r="G119" s="4">
        <v>15</v>
      </c>
      <c r="Q119" s="13" t="s">
        <v>26</v>
      </c>
      <c r="R119" s="4">
        <v>15</v>
      </c>
      <c r="S119" s="4">
        <v>15</v>
      </c>
      <c r="T119" s="4">
        <v>15</v>
      </c>
      <c r="U119" s="4">
        <v>15</v>
      </c>
      <c r="V119" s="4">
        <v>15</v>
      </c>
      <c r="W119" s="4">
        <v>15</v>
      </c>
      <c r="X119" s="7"/>
      <c r="Y119" s="7"/>
      <c r="Z119" s="7"/>
      <c r="AA119" s="7"/>
      <c r="AB119" s="7"/>
      <c r="AC119" s="7"/>
      <c r="AF119" s="36"/>
      <c r="AG119" s="36"/>
    </row>
    <row r="120" spans="1:33" x14ac:dyDescent="0.45">
      <c r="A120" s="13" t="s">
        <v>18</v>
      </c>
      <c r="B120" s="2" t="s">
        <v>8</v>
      </c>
      <c r="C120" s="2" t="s">
        <v>8</v>
      </c>
      <c r="D120" s="2" t="s">
        <v>8</v>
      </c>
      <c r="E120" s="2" t="s">
        <v>8</v>
      </c>
      <c r="F120" s="2" t="s">
        <v>21</v>
      </c>
      <c r="G120" s="2" t="s">
        <v>21</v>
      </c>
      <c r="Q120" s="13" t="s">
        <v>11</v>
      </c>
      <c r="R120" s="2" t="s">
        <v>1</v>
      </c>
      <c r="S120" s="2" t="s">
        <v>1</v>
      </c>
      <c r="T120" s="2" t="s">
        <v>1</v>
      </c>
      <c r="U120" s="2" t="s">
        <v>1</v>
      </c>
      <c r="V120" s="2" t="s">
        <v>21</v>
      </c>
      <c r="W120" s="2" t="s">
        <v>21</v>
      </c>
      <c r="X120" s="7"/>
      <c r="Y120" s="7"/>
      <c r="Z120" s="7"/>
      <c r="AA120" s="7"/>
      <c r="AB120" s="7"/>
      <c r="AC120" s="7"/>
      <c r="AF120" s="36"/>
      <c r="AG120" s="36"/>
    </row>
    <row r="121" spans="1:33" x14ac:dyDescent="0.45">
      <c r="A121" s="15" t="s">
        <v>19</v>
      </c>
      <c r="B121" s="1" t="s">
        <v>11</v>
      </c>
      <c r="C121" s="1" t="s">
        <v>2</v>
      </c>
      <c r="D121" s="1" t="s">
        <v>12</v>
      </c>
      <c r="E121" s="1" t="s">
        <v>1</v>
      </c>
      <c r="F121" s="1" t="s">
        <v>19</v>
      </c>
      <c r="G121" s="1" t="s">
        <v>11</v>
      </c>
      <c r="J121" s="8" t="s">
        <v>31</v>
      </c>
      <c r="K121" s="8" t="s">
        <v>30</v>
      </c>
      <c r="L121" s="8" t="s">
        <v>32</v>
      </c>
      <c r="M121" s="8" t="s">
        <v>83</v>
      </c>
      <c r="N121" s="1" t="s">
        <v>29</v>
      </c>
      <c r="O121" s="1"/>
      <c r="Q121" s="15" t="s">
        <v>19</v>
      </c>
      <c r="R121" s="1" t="s">
        <v>11</v>
      </c>
      <c r="S121" s="1" t="s">
        <v>2</v>
      </c>
      <c r="T121" s="1" t="s">
        <v>12</v>
      </c>
      <c r="U121" s="1" t="s">
        <v>1</v>
      </c>
      <c r="V121" s="1" t="s">
        <v>19</v>
      </c>
      <c r="W121" s="1" t="s">
        <v>26</v>
      </c>
      <c r="X121" s="7"/>
      <c r="Y121" s="7"/>
      <c r="Z121" s="8" t="s">
        <v>31</v>
      </c>
      <c r="AA121" s="8" t="s">
        <v>30</v>
      </c>
      <c r="AB121" s="8" t="s">
        <v>32</v>
      </c>
      <c r="AC121" s="8" t="s">
        <v>83</v>
      </c>
      <c r="AD121" s="1" t="s">
        <v>29</v>
      </c>
      <c r="AE121" s="1"/>
      <c r="AF121" s="36"/>
      <c r="AG121" s="36"/>
    </row>
    <row r="122" spans="1:33" x14ac:dyDescent="0.45">
      <c r="A122" s="1" t="s">
        <v>1</v>
      </c>
      <c r="B122" s="58">
        <v>15</v>
      </c>
      <c r="C122" s="58">
        <v>15</v>
      </c>
      <c r="D122" s="58">
        <v>15</v>
      </c>
      <c r="E122" s="19">
        <v>35</v>
      </c>
      <c r="F122" s="58">
        <v>13</v>
      </c>
      <c r="G122" s="58">
        <v>15</v>
      </c>
      <c r="I122" s="1" t="s">
        <v>1</v>
      </c>
      <c r="J122" s="31">
        <f t="shared" ref="J122:J132" si="8">SUM(B122:G122)</f>
        <v>108</v>
      </c>
      <c r="K122" s="7">
        <v>127</v>
      </c>
      <c r="L122" s="7">
        <f>K122*0.25</f>
        <v>31.75</v>
      </c>
      <c r="N122" s="29">
        <f>J122+K122+L122</f>
        <v>266.75</v>
      </c>
      <c r="O122" s="22" t="s">
        <v>1</v>
      </c>
      <c r="Q122" s="1" t="s">
        <v>1</v>
      </c>
      <c r="R122" s="5"/>
      <c r="S122" s="5"/>
      <c r="T122" s="5"/>
      <c r="U122" s="19">
        <v>35</v>
      </c>
      <c r="V122" s="5"/>
      <c r="W122" s="5"/>
      <c r="X122" s="7"/>
      <c r="Y122" s="1" t="s">
        <v>1</v>
      </c>
      <c r="Z122" s="31">
        <f t="shared" ref="Z122:Z132" si="9">SUM(R122:W122)</f>
        <v>35</v>
      </c>
      <c r="AA122" s="7">
        <v>106</v>
      </c>
      <c r="AB122" s="7">
        <f>AA122*25%</f>
        <v>26.5</v>
      </c>
      <c r="AC122" s="7"/>
      <c r="AD122" s="29">
        <f>Z122+AA122+AB122</f>
        <v>167.5</v>
      </c>
      <c r="AE122" s="22" t="s">
        <v>1</v>
      </c>
      <c r="AF122" s="36"/>
      <c r="AG122" s="36"/>
    </row>
    <row r="123" spans="1:33" x14ac:dyDescent="0.45">
      <c r="A123" s="1" t="s">
        <v>10</v>
      </c>
      <c r="B123" s="16"/>
      <c r="C123" s="16">
        <v>0.184</v>
      </c>
      <c r="D123" s="16"/>
      <c r="E123" s="16"/>
      <c r="F123" s="16"/>
      <c r="G123" s="16"/>
      <c r="I123" s="1" t="s">
        <v>10</v>
      </c>
      <c r="J123" s="17">
        <f t="shared" si="8"/>
        <v>0.184</v>
      </c>
      <c r="L123" s="17"/>
      <c r="M123" s="17">
        <f>8%+3.2%</f>
        <v>0.112</v>
      </c>
      <c r="N123" s="7"/>
      <c r="O123" s="7"/>
      <c r="Q123" s="1" t="s">
        <v>10</v>
      </c>
      <c r="R123" s="16"/>
      <c r="S123" s="16">
        <v>0.13200000000000001</v>
      </c>
      <c r="T123" s="16"/>
      <c r="U123" s="16"/>
      <c r="V123" s="16">
        <v>0.251</v>
      </c>
      <c r="W123" s="16">
        <v>0.129</v>
      </c>
      <c r="X123" s="7"/>
      <c r="Y123" s="1" t="s">
        <v>10</v>
      </c>
      <c r="Z123" s="17">
        <f t="shared" si="9"/>
        <v>0.51200000000000001</v>
      </c>
      <c r="AA123" s="7"/>
      <c r="AB123" s="17"/>
      <c r="AC123" s="25"/>
      <c r="AD123" s="7"/>
      <c r="AE123" s="7"/>
      <c r="AF123" s="36"/>
      <c r="AG123" s="36"/>
    </row>
    <row r="124" spans="1:33" x14ac:dyDescent="0.45">
      <c r="A124" s="1" t="s">
        <v>2</v>
      </c>
      <c r="B124" s="5"/>
      <c r="C124" s="19">
        <v>3055</v>
      </c>
      <c r="D124" s="5"/>
      <c r="E124" s="5"/>
      <c r="F124" s="5"/>
      <c r="G124" s="5"/>
      <c r="I124" s="1" t="s">
        <v>2</v>
      </c>
      <c r="J124" s="31">
        <f t="shared" si="8"/>
        <v>3055</v>
      </c>
      <c r="K124" s="7">
        <v>6141</v>
      </c>
      <c r="N124" s="28">
        <f>K124*(1+J123+L123+M123)+J124</f>
        <v>11013.736000000001</v>
      </c>
      <c r="O124" s="7" t="s">
        <v>2</v>
      </c>
      <c r="Q124" s="1" t="s">
        <v>2</v>
      </c>
      <c r="R124" s="5">
        <v>433</v>
      </c>
      <c r="S124" s="19">
        <v>3055</v>
      </c>
      <c r="T124" s="5"/>
      <c r="U124" s="5"/>
      <c r="V124" s="5"/>
      <c r="W124" s="5"/>
      <c r="X124" s="7"/>
      <c r="Y124" s="1" t="s">
        <v>2</v>
      </c>
      <c r="Z124" s="31">
        <f t="shared" si="9"/>
        <v>3488</v>
      </c>
      <c r="AA124" s="7">
        <v>5260</v>
      </c>
      <c r="AB124" s="7">
        <v>643</v>
      </c>
      <c r="AC124" s="7"/>
      <c r="AD124" s="28">
        <f>AA124*(1+Z123+AB123+AC123)+Z124+AB124</f>
        <v>12084.119999999999</v>
      </c>
      <c r="AE124" s="7" t="s">
        <v>2</v>
      </c>
      <c r="AF124" s="36"/>
      <c r="AG124" s="36"/>
    </row>
    <row r="125" spans="1:33" x14ac:dyDescent="0.45">
      <c r="A125" s="1" t="s">
        <v>25</v>
      </c>
      <c r="B125" s="16"/>
      <c r="C125" s="16"/>
      <c r="D125" s="16">
        <v>8.7999999999999995E-2</v>
      </c>
      <c r="E125" s="16"/>
      <c r="F125" s="16"/>
      <c r="G125" s="16"/>
      <c r="I125" s="1" t="s">
        <v>25</v>
      </c>
      <c r="J125" s="17">
        <f t="shared" si="8"/>
        <v>8.7999999999999995E-2</v>
      </c>
      <c r="M125" s="64">
        <v>0.06</v>
      </c>
      <c r="N125" s="7"/>
      <c r="O125" s="7"/>
      <c r="Q125" s="1" t="s">
        <v>25</v>
      </c>
      <c r="R125" s="16"/>
      <c r="S125" s="16"/>
      <c r="T125" s="16"/>
      <c r="U125" s="16"/>
      <c r="V125" s="16"/>
      <c r="W125" s="16"/>
      <c r="X125" s="7"/>
      <c r="Y125" s="1" t="s">
        <v>25</v>
      </c>
      <c r="Z125" s="17">
        <f t="shared" si="9"/>
        <v>0</v>
      </c>
      <c r="AA125" s="7"/>
      <c r="AB125" s="7"/>
      <c r="AC125" s="64">
        <v>0.06</v>
      </c>
      <c r="AD125" s="7"/>
      <c r="AE125" s="7"/>
      <c r="AF125" s="36"/>
      <c r="AG125" s="36"/>
    </row>
    <row r="126" spans="1:33" x14ac:dyDescent="0.45">
      <c r="A126" s="1" t="s">
        <v>12</v>
      </c>
      <c r="B126" s="5"/>
      <c r="C126" s="5"/>
      <c r="D126" s="19">
        <v>350</v>
      </c>
      <c r="E126" s="5"/>
      <c r="F126" s="5"/>
      <c r="G126" s="5"/>
      <c r="I126" s="1" t="s">
        <v>12</v>
      </c>
      <c r="J126" s="31">
        <f t="shared" si="8"/>
        <v>350</v>
      </c>
      <c r="K126" s="7">
        <v>557</v>
      </c>
      <c r="N126" s="28">
        <f>K126*(1+J125+L125+M125)+J126</f>
        <v>989.43600000000004</v>
      </c>
      <c r="O126" s="7" t="s">
        <v>12</v>
      </c>
      <c r="Q126" s="1" t="s">
        <v>12</v>
      </c>
      <c r="R126" s="5"/>
      <c r="S126" s="5"/>
      <c r="T126" s="19">
        <v>350</v>
      </c>
      <c r="U126" s="5"/>
      <c r="V126" s="5"/>
      <c r="W126" s="5"/>
      <c r="X126" s="7"/>
      <c r="Y126" s="1" t="s">
        <v>12</v>
      </c>
      <c r="Z126" s="31">
        <f t="shared" si="9"/>
        <v>350</v>
      </c>
      <c r="AA126" s="7">
        <v>782</v>
      </c>
      <c r="AB126" s="7"/>
      <c r="AC126" s="7"/>
      <c r="AD126" s="28">
        <f>AA126*(1+Z125+AB125+AC125)+Z126</f>
        <v>1178.92</v>
      </c>
      <c r="AE126" s="7" t="s">
        <v>12</v>
      </c>
      <c r="AF126" s="36"/>
      <c r="AG126" s="36"/>
    </row>
    <row r="127" spans="1:33" x14ac:dyDescent="0.45">
      <c r="A127" s="1" t="s">
        <v>18</v>
      </c>
      <c r="B127" s="13">
        <v>0.13600000000000001</v>
      </c>
      <c r="C127" s="13">
        <v>0.127</v>
      </c>
      <c r="D127" s="16"/>
      <c r="E127" s="14">
        <v>7.0000000000000007E-2</v>
      </c>
      <c r="F127" s="13">
        <v>0.13300000000000001</v>
      </c>
      <c r="G127" s="13">
        <v>0.14499999999999999</v>
      </c>
      <c r="I127" s="1" t="s">
        <v>18</v>
      </c>
      <c r="J127" s="17">
        <f t="shared" si="8"/>
        <v>0.61099999999999999</v>
      </c>
      <c r="K127" s="17">
        <v>0.2</v>
      </c>
      <c r="L127" s="17">
        <f>8%</f>
        <v>0.08</v>
      </c>
      <c r="M127" s="17"/>
      <c r="N127" s="35">
        <f>J127+K127+L127+M127</f>
        <v>0.8909999999999999</v>
      </c>
      <c r="O127" s="22" t="s">
        <v>18</v>
      </c>
      <c r="Q127" s="1" t="s">
        <v>18</v>
      </c>
      <c r="R127" s="16">
        <v>7.1999999999999995E-2</v>
      </c>
      <c r="S127" s="16"/>
      <c r="T127" s="16"/>
      <c r="U127" s="16"/>
      <c r="V127" s="16"/>
      <c r="W127" s="16"/>
      <c r="X127" s="7"/>
      <c r="Y127" s="1" t="s">
        <v>18</v>
      </c>
      <c r="Z127" s="17">
        <f t="shared" si="9"/>
        <v>7.1999999999999995E-2</v>
      </c>
      <c r="AA127" s="17">
        <v>0.24</v>
      </c>
      <c r="AB127" s="17">
        <f>18%+12%</f>
        <v>0.3</v>
      </c>
      <c r="AC127" s="17"/>
      <c r="AD127" s="35">
        <f>Z127+AA127+AB127+AC127</f>
        <v>0.61199999999999999</v>
      </c>
      <c r="AE127" s="22" t="s">
        <v>18</v>
      </c>
      <c r="AF127" s="36"/>
      <c r="AG127" s="36"/>
    </row>
    <row r="128" spans="1:33" x14ac:dyDescent="0.45">
      <c r="A128" s="1" t="s">
        <v>19</v>
      </c>
      <c r="B128" s="15">
        <v>0.17199999999999999</v>
      </c>
      <c r="C128" s="16"/>
      <c r="D128" s="13">
        <v>0.20300000000000001</v>
      </c>
      <c r="E128" s="13">
        <v>0.23300000000000001</v>
      </c>
      <c r="F128" s="20">
        <v>0.55000000000000004</v>
      </c>
      <c r="G128" s="13">
        <v>0.20100000000000001</v>
      </c>
      <c r="I128" s="1" t="s">
        <v>19</v>
      </c>
      <c r="J128" s="17">
        <f t="shared" si="8"/>
        <v>1.359</v>
      </c>
      <c r="K128" s="17">
        <v>1.5</v>
      </c>
      <c r="L128" s="17"/>
      <c r="M128" s="17">
        <f>9%+3.6%</f>
        <v>0.126</v>
      </c>
      <c r="N128" s="54">
        <f>J128+K128+L128+M128</f>
        <v>2.9849999999999999</v>
      </c>
      <c r="O128" s="23" t="s">
        <v>19</v>
      </c>
      <c r="Q128" s="1" t="s">
        <v>19</v>
      </c>
      <c r="R128" s="13">
        <v>0.223</v>
      </c>
      <c r="S128" s="13">
        <v>0.22600000000000001</v>
      </c>
      <c r="T128" s="13">
        <v>0.2</v>
      </c>
      <c r="U128" s="13">
        <v>0.23100000000000001</v>
      </c>
      <c r="V128" s="20">
        <v>0.55000000000000004</v>
      </c>
      <c r="W128" s="13">
        <v>0.20699999999999999</v>
      </c>
      <c r="X128" s="7"/>
      <c r="Y128" s="1" t="s">
        <v>19</v>
      </c>
      <c r="Z128" s="17">
        <f t="shared" si="9"/>
        <v>1.6370000000000002</v>
      </c>
      <c r="AA128" s="17">
        <v>1.6</v>
      </c>
      <c r="AB128" s="17">
        <v>0</v>
      </c>
      <c r="AC128" s="17">
        <f>9%+3.6%</f>
        <v>0.126</v>
      </c>
      <c r="AD128" s="35">
        <f>Z128+AA128+AB128+AC128</f>
        <v>3.363</v>
      </c>
      <c r="AE128" s="22" t="s">
        <v>19</v>
      </c>
      <c r="AF128" s="36"/>
      <c r="AG128" s="36"/>
    </row>
    <row r="129" spans="1:33" x14ac:dyDescent="0.45">
      <c r="A129" s="1" t="s">
        <v>26</v>
      </c>
      <c r="B129" s="15">
        <v>0.19800000000000001</v>
      </c>
      <c r="C129" s="16"/>
      <c r="D129" s="16"/>
      <c r="E129" s="13">
        <v>0.24199999999999999</v>
      </c>
      <c r="F129" s="14">
        <v>0.14199999999999999</v>
      </c>
      <c r="G129" s="14">
        <v>0.128</v>
      </c>
      <c r="I129" s="1" t="s">
        <v>26</v>
      </c>
      <c r="J129" s="17">
        <f t="shared" si="8"/>
        <v>0.71</v>
      </c>
      <c r="M129" s="17"/>
      <c r="N129" s="7"/>
      <c r="O129" s="7"/>
      <c r="Q129" s="1" t="s">
        <v>26</v>
      </c>
      <c r="R129" s="13">
        <v>0.222</v>
      </c>
      <c r="S129" s="15">
        <v>0.193</v>
      </c>
      <c r="T129" s="14">
        <v>8.6999999999999994E-2</v>
      </c>
      <c r="U129" s="15">
        <v>0.19500000000000001</v>
      </c>
      <c r="V129" s="13">
        <v>0.23899999999999999</v>
      </c>
      <c r="W129" s="20">
        <v>0.5</v>
      </c>
      <c r="X129" s="7"/>
      <c r="Y129" s="1" t="s">
        <v>26</v>
      </c>
      <c r="Z129" s="17">
        <f t="shared" si="9"/>
        <v>1.4359999999999999</v>
      </c>
      <c r="AA129" s="7"/>
      <c r="AB129" s="17">
        <f>14%</f>
        <v>0.14000000000000001</v>
      </c>
      <c r="AC129" s="17">
        <f>8%+14%</f>
        <v>0.22000000000000003</v>
      </c>
      <c r="AD129" s="7"/>
      <c r="AE129" s="7"/>
      <c r="AF129" s="36"/>
      <c r="AG129" s="36"/>
    </row>
    <row r="130" spans="1:33" x14ac:dyDescent="0.45">
      <c r="A130" s="1" t="s">
        <v>11</v>
      </c>
      <c r="B130" s="19">
        <v>625</v>
      </c>
      <c r="C130" s="9">
        <v>156</v>
      </c>
      <c r="D130" s="5"/>
      <c r="E130" s="5"/>
      <c r="F130" s="5"/>
      <c r="G130" s="19">
        <v>625</v>
      </c>
      <c r="I130" s="1" t="s">
        <v>11</v>
      </c>
      <c r="J130" s="31">
        <f t="shared" si="8"/>
        <v>1406</v>
      </c>
      <c r="K130" s="7">
        <v>1300</v>
      </c>
      <c r="N130" s="27">
        <f>K130*(1+J129+L129+M129)+J130+L130</f>
        <v>3629</v>
      </c>
      <c r="O130" s="23" t="s">
        <v>11</v>
      </c>
      <c r="Q130" s="1" t="s">
        <v>11</v>
      </c>
      <c r="R130" s="19">
        <v>625</v>
      </c>
      <c r="S130" s="5"/>
      <c r="T130" s="10">
        <v>188</v>
      </c>
      <c r="U130" s="9">
        <v>138</v>
      </c>
      <c r="V130" s="9">
        <v>143</v>
      </c>
      <c r="W130" s="58">
        <v>202</v>
      </c>
      <c r="X130" s="7"/>
      <c r="Y130" s="1" t="s">
        <v>11</v>
      </c>
      <c r="Z130" s="31">
        <f t="shared" si="9"/>
        <v>1296</v>
      </c>
      <c r="AA130" s="7">
        <v>1390</v>
      </c>
      <c r="AB130" s="7">
        <v>269</v>
      </c>
      <c r="AC130" s="7"/>
      <c r="AD130" s="27">
        <f>AA130*(1+Z129+AB129+AC129)+Z130+AB130</f>
        <v>5451.4400000000005</v>
      </c>
      <c r="AE130" s="23" t="s">
        <v>11</v>
      </c>
      <c r="AF130" s="36"/>
      <c r="AG130" s="36"/>
    </row>
    <row r="131" spans="1:33" x14ac:dyDescent="0.45">
      <c r="A131" s="1" t="s">
        <v>28</v>
      </c>
      <c r="B131" s="16"/>
      <c r="C131" s="16"/>
      <c r="D131" s="16"/>
      <c r="E131" s="16">
        <v>0.14000000000000001</v>
      </c>
      <c r="F131" s="16"/>
      <c r="G131" s="16"/>
      <c r="I131" s="1" t="s">
        <v>28</v>
      </c>
      <c r="J131" s="17">
        <f t="shared" si="8"/>
        <v>0.14000000000000001</v>
      </c>
      <c r="N131" s="25">
        <f>J131+K131+L131</f>
        <v>0.14000000000000001</v>
      </c>
      <c r="O131" s="7" t="s">
        <v>28</v>
      </c>
      <c r="Q131" s="1" t="s">
        <v>28</v>
      </c>
      <c r="R131" s="16"/>
      <c r="S131" s="16"/>
      <c r="T131" s="16"/>
      <c r="U131" s="16"/>
      <c r="V131" s="16"/>
      <c r="W131" s="16"/>
      <c r="X131" s="7"/>
      <c r="Y131" s="1" t="s">
        <v>28</v>
      </c>
      <c r="Z131" s="17">
        <f t="shared" si="9"/>
        <v>0</v>
      </c>
      <c r="AA131" s="7"/>
      <c r="AB131" s="7"/>
      <c r="AC131" s="7"/>
      <c r="AD131" s="25">
        <f>Z131+AA131+AB131</f>
        <v>0</v>
      </c>
      <c r="AE131" s="7" t="s">
        <v>28</v>
      </c>
      <c r="AF131" s="36"/>
      <c r="AG131" s="36"/>
    </row>
    <row r="132" spans="1:33" x14ac:dyDescent="0.45">
      <c r="A132" s="1" t="s">
        <v>27</v>
      </c>
      <c r="B132" s="16"/>
      <c r="C132" s="16"/>
      <c r="D132" s="12"/>
      <c r="E132" s="16"/>
      <c r="F132" s="16">
        <v>0.17199999999999999</v>
      </c>
      <c r="G132" s="16"/>
      <c r="I132" s="1" t="s">
        <v>27</v>
      </c>
      <c r="J132" s="17">
        <f t="shared" si="8"/>
        <v>0.17199999999999999</v>
      </c>
      <c r="N132" s="25">
        <f>J132+K132+L132</f>
        <v>0.17199999999999999</v>
      </c>
      <c r="O132" s="7" t="s">
        <v>27</v>
      </c>
      <c r="Q132" s="1" t="s">
        <v>27</v>
      </c>
      <c r="R132" s="16"/>
      <c r="S132" s="16"/>
      <c r="T132" s="16"/>
      <c r="U132" s="16"/>
      <c r="V132" s="16"/>
      <c r="W132" s="16"/>
      <c r="X132" s="7"/>
      <c r="Y132" s="1" t="s">
        <v>27</v>
      </c>
      <c r="Z132" s="17">
        <f t="shared" si="9"/>
        <v>0</v>
      </c>
      <c r="AA132" s="7"/>
      <c r="AB132" s="7"/>
      <c r="AC132" s="7"/>
      <c r="AD132" s="25">
        <f>Z132+AA132+AB132</f>
        <v>0</v>
      </c>
      <c r="AE132" s="7" t="s">
        <v>27</v>
      </c>
      <c r="AF132" s="36"/>
      <c r="AG132" s="36"/>
    </row>
    <row r="133" spans="1:33" x14ac:dyDescent="0.45"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</row>
    <row r="134" spans="1:33" x14ac:dyDescent="0.45">
      <c r="Q134" s="4" t="s">
        <v>60</v>
      </c>
      <c r="R134" s="4" t="s">
        <v>0</v>
      </c>
      <c r="S134" s="4" t="s">
        <v>5</v>
      </c>
      <c r="T134" s="4" t="s">
        <v>3</v>
      </c>
      <c r="U134" s="4" t="s">
        <v>4</v>
      </c>
      <c r="V134" s="4" t="s">
        <v>6</v>
      </c>
      <c r="W134" s="60" t="s">
        <v>7</v>
      </c>
      <c r="X134" s="7"/>
      <c r="Y134" s="7"/>
      <c r="Z134" s="7"/>
      <c r="AA134" s="7"/>
      <c r="AB134" s="7"/>
      <c r="AC134" s="7"/>
    </row>
    <row r="135" spans="1:33" x14ac:dyDescent="0.45">
      <c r="Q135" s="13" t="s">
        <v>1</v>
      </c>
      <c r="R135" s="3">
        <v>0</v>
      </c>
      <c r="S135" s="3">
        <v>11</v>
      </c>
      <c r="T135" s="4">
        <v>15</v>
      </c>
      <c r="U135" s="4">
        <v>15</v>
      </c>
      <c r="V135" s="4">
        <v>15</v>
      </c>
      <c r="W135" s="3">
        <v>0</v>
      </c>
      <c r="X135" s="7"/>
      <c r="Y135" s="7"/>
      <c r="Z135" s="7"/>
      <c r="AA135" s="7"/>
      <c r="AB135" s="7"/>
      <c r="AC135" s="7"/>
    </row>
    <row r="136" spans="1:33" x14ac:dyDescent="0.45">
      <c r="Q136" s="13" t="s">
        <v>18</v>
      </c>
      <c r="R136" s="2" t="s">
        <v>8</v>
      </c>
      <c r="S136" s="2" t="s">
        <v>8</v>
      </c>
      <c r="T136" s="2" t="s">
        <v>8</v>
      </c>
      <c r="U136" s="2" t="s">
        <v>8</v>
      </c>
      <c r="V136" s="2" t="s">
        <v>21</v>
      </c>
      <c r="W136" s="2" t="s">
        <v>21</v>
      </c>
      <c r="X136" s="7"/>
      <c r="Y136" s="7"/>
      <c r="Z136" s="7"/>
      <c r="AA136" s="7"/>
      <c r="AB136" s="7"/>
      <c r="AC136" s="7"/>
    </row>
    <row r="137" spans="1:33" x14ac:dyDescent="0.45">
      <c r="Q137" s="15" t="s">
        <v>19</v>
      </c>
      <c r="R137" s="1" t="s">
        <v>11</v>
      </c>
      <c r="S137" s="1" t="s">
        <v>2</v>
      </c>
      <c r="T137" s="1" t="s">
        <v>12</v>
      </c>
      <c r="U137" s="1" t="s">
        <v>1</v>
      </c>
      <c r="V137" s="1" t="s">
        <v>19</v>
      </c>
      <c r="W137" s="1" t="s">
        <v>11</v>
      </c>
      <c r="X137" s="7"/>
      <c r="Y137" s="7"/>
      <c r="Z137" s="8" t="s">
        <v>31</v>
      </c>
      <c r="AA137" s="8" t="s">
        <v>30</v>
      </c>
      <c r="AB137" s="8" t="s">
        <v>32</v>
      </c>
      <c r="AC137" s="8" t="s">
        <v>83</v>
      </c>
      <c r="AD137" s="1" t="s">
        <v>29</v>
      </c>
      <c r="AE137" s="1"/>
    </row>
    <row r="138" spans="1:33" x14ac:dyDescent="0.45">
      <c r="Q138" s="1" t="s">
        <v>1</v>
      </c>
      <c r="R138" s="58">
        <v>15</v>
      </c>
      <c r="S138" s="58">
        <v>15</v>
      </c>
      <c r="T138" s="58">
        <v>15</v>
      </c>
      <c r="U138" s="19">
        <v>35</v>
      </c>
      <c r="V138" s="58">
        <v>15</v>
      </c>
      <c r="W138" s="58">
        <v>15</v>
      </c>
      <c r="X138" s="7"/>
      <c r="Y138" s="1" t="s">
        <v>1</v>
      </c>
      <c r="Z138" s="31">
        <f t="shared" ref="Z138:Z148" si="10">SUM(R138:W138)</f>
        <v>110</v>
      </c>
      <c r="AA138" s="7">
        <v>127</v>
      </c>
      <c r="AB138" s="7">
        <f>AA138*0.25</f>
        <v>31.75</v>
      </c>
      <c r="AC138" s="7"/>
      <c r="AD138" s="29">
        <f>Z138+AA138+AB138</f>
        <v>268.75</v>
      </c>
      <c r="AE138" s="22" t="s">
        <v>1</v>
      </c>
    </row>
    <row r="139" spans="1:33" x14ac:dyDescent="0.45">
      <c r="Q139" s="1" t="s">
        <v>10</v>
      </c>
      <c r="R139" s="16"/>
      <c r="S139" s="16"/>
      <c r="T139" s="16"/>
      <c r="U139" s="16"/>
      <c r="V139" s="16"/>
      <c r="W139" s="16"/>
      <c r="X139" s="7"/>
      <c r="Y139" s="1" t="s">
        <v>10</v>
      </c>
      <c r="Z139" s="17">
        <f t="shared" si="10"/>
        <v>0</v>
      </c>
      <c r="AA139" s="7"/>
      <c r="AB139" s="17"/>
      <c r="AC139" s="17">
        <f>8%+3.2%</f>
        <v>0.112</v>
      </c>
      <c r="AD139" s="7"/>
      <c r="AE139" s="7"/>
    </row>
    <row r="140" spans="1:33" x14ac:dyDescent="0.45">
      <c r="Q140" s="1" t="s">
        <v>2</v>
      </c>
      <c r="R140" s="5"/>
      <c r="S140" s="19">
        <v>3055</v>
      </c>
      <c r="T140" s="5"/>
      <c r="U140" s="5"/>
      <c r="V140" s="5">
        <v>548</v>
      </c>
      <c r="W140" s="5"/>
      <c r="X140" s="7"/>
      <c r="Y140" s="1" t="s">
        <v>2</v>
      </c>
      <c r="Z140" s="31">
        <f t="shared" si="10"/>
        <v>3603</v>
      </c>
      <c r="AA140" s="7">
        <v>6141</v>
      </c>
      <c r="AB140" s="7"/>
      <c r="AC140" s="7"/>
      <c r="AD140" s="28">
        <f>AA140*(1+Z139+AB139+AC139)+Z140</f>
        <v>10431.792000000001</v>
      </c>
      <c r="AE140" s="7" t="s">
        <v>2</v>
      </c>
    </row>
    <row r="141" spans="1:33" x14ac:dyDescent="0.45">
      <c r="Q141" s="1" t="s">
        <v>25</v>
      </c>
      <c r="R141" s="16"/>
      <c r="S141" s="16">
        <v>8.7999999999999995E-2</v>
      </c>
      <c r="T141" s="16"/>
      <c r="U141" s="16"/>
      <c r="V141" s="16"/>
      <c r="W141" s="16"/>
      <c r="X141" s="7"/>
      <c r="Y141" s="1" t="s">
        <v>25</v>
      </c>
      <c r="Z141" s="17">
        <f t="shared" si="10"/>
        <v>8.7999999999999995E-2</v>
      </c>
      <c r="AA141" s="7"/>
      <c r="AB141" s="7"/>
      <c r="AC141" s="64">
        <v>0.06</v>
      </c>
      <c r="AD141" s="7"/>
      <c r="AE141" s="7"/>
    </row>
    <row r="142" spans="1:33" x14ac:dyDescent="0.45">
      <c r="Q142" s="1" t="s">
        <v>12</v>
      </c>
      <c r="R142" s="5"/>
      <c r="S142" s="5"/>
      <c r="T142" s="19">
        <v>350</v>
      </c>
      <c r="U142" s="5"/>
      <c r="V142" s="5"/>
      <c r="W142" s="5"/>
      <c r="X142" s="7"/>
      <c r="Y142" s="1" t="s">
        <v>12</v>
      </c>
      <c r="Z142" s="31">
        <f t="shared" si="10"/>
        <v>350</v>
      </c>
      <c r="AA142" s="7">
        <v>557</v>
      </c>
      <c r="AB142" s="7"/>
      <c r="AC142" s="7"/>
      <c r="AD142" s="28">
        <f>AA142*(1+Z141+AB141+AC141)+Z142</f>
        <v>989.43600000000004</v>
      </c>
      <c r="AE142" s="7" t="s">
        <v>12</v>
      </c>
    </row>
    <row r="143" spans="1:33" x14ac:dyDescent="0.45">
      <c r="Q143" s="1" t="s">
        <v>18</v>
      </c>
      <c r="R143" s="13">
        <v>0.13600000000000001</v>
      </c>
      <c r="S143" s="16"/>
      <c r="T143" s="15">
        <v>0.111</v>
      </c>
      <c r="U143" s="13">
        <v>0.156</v>
      </c>
      <c r="V143" s="16"/>
      <c r="W143" s="13">
        <v>0.14499999999999999</v>
      </c>
      <c r="X143" s="7"/>
      <c r="Y143" s="1" t="s">
        <v>18</v>
      </c>
      <c r="Z143" s="17">
        <f t="shared" si="10"/>
        <v>0.54800000000000004</v>
      </c>
      <c r="AA143" s="17">
        <v>0.2</v>
      </c>
      <c r="AB143" s="17">
        <f>8%</f>
        <v>0.08</v>
      </c>
      <c r="AC143" s="17"/>
      <c r="AD143" s="35">
        <f>Z143+AA143+AB143+AC143</f>
        <v>0.82799999999999996</v>
      </c>
      <c r="AE143" s="22" t="s">
        <v>18</v>
      </c>
    </row>
    <row r="144" spans="1:33" x14ac:dyDescent="0.45">
      <c r="Q144" s="1" t="s">
        <v>19</v>
      </c>
      <c r="R144" s="15">
        <v>0.17199999999999999</v>
      </c>
      <c r="S144" s="13">
        <v>0.20300000000000001</v>
      </c>
      <c r="T144" s="14">
        <v>8.5000000000000006E-2</v>
      </c>
      <c r="U144" s="14">
        <v>0.10299999999999999</v>
      </c>
      <c r="V144" s="20">
        <v>0.55000000000000004</v>
      </c>
      <c r="W144" s="13">
        <v>0.20100000000000001</v>
      </c>
      <c r="X144" s="7"/>
      <c r="Y144" s="1" t="s">
        <v>19</v>
      </c>
      <c r="Z144" s="17">
        <f t="shared" si="10"/>
        <v>1.3140000000000001</v>
      </c>
      <c r="AA144" s="17">
        <v>1.5</v>
      </c>
      <c r="AB144" s="17"/>
      <c r="AC144" s="17">
        <f>9%+3.6%</f>
        <v>0.126</v>
      </c>
      <c r="AD144" s="54">
        <f>Z144+AA144+AB144+AC144</f>
        <v>2.94</v>
      </c>
      <c r="AE144" s="23" t="s">
        <v>19</v>
      </c>
    </row>
    <row r="145" spans="17:31" x14ac:dyDescent="0.45">
      <c r="Q145" s="1" t="s">
        <v>26</v>
      </c>
      <c r="R145" s="15">
        <v>0.19800000000000001</v>
      </c>
      <c r="S145" s="16"/>
      <c r="T145" s="16"/>
      <c r="U145" s="15">
        <v>0.154</v>
      </c>
      <c r="V145" s="16">
        <v>0.25700000000000001</v>
      </c>
      <c r="W145" s="14">
        <v>0.128</v>
      </c>
      <c r="X145" s="7"/>
      <c r="Y145" s="1" t="s">
        <v>26</v>
      </c>
      <c r="Z145" s="17">
        <f t="shared" si="10"/>
        <v>0.73699999999999999</v>
      </c>
      <c r="AA145" s="7"/>
      <c r="AB145" s="7"/>
      <c r="AC145" s="17"/>
      <c r="AD145" s="7"/>
      <c r="AE145" s="7"/>
    </row>
    <row r="146" spans="17:31" x14ac:dyDescent="0.45">
      <c r="Q146" s="1" t="s">
        <v>11</v>
      </c>
      <c r="R146" s="19">
        <v>625</v>
      </c>
      <c r="S146" s="5"/>
      <c r="T146" s="5"/>
      <c r="U146" s="5"/>
      <c r="V146" s="5"/>
      <c r="W146" s="19">
        <v>625</v>
      </c>
      <c r="X146" s="7"/>
      <c r="Y146" s="1" t="s">
        <v>11</v>
      </c>
      <c r="Z146" s="31">
        <f t="shared" si="10"/>
        <v>1250</v>
      </c>
      <c r="AA146" s="7">
        <v>1300</v>
      </c>
      <c r="AB146" s="7"/>
      <c r="AC146" s="7"/>
      <c r="AD146" s="27">
        <f>AA146*(1+Z145+AB145+AC145)+Z146+AB146</f>
        <v>3508.1</v>
      </c>
      <c r="AE146" s="23" t="s">
        <v>11</v>
      </c>
    </row>
    <row r="147" spans="17:31" x14ac:dyDescent="0.45">
      <c r="Q147" s="1" t="s">
        <v>28</v>
      </c>
      <c r="R147" s="16"/>
      <c r="S147" s="16"/>
      <c r="T147" s="16"/>
      <c r="U147" s="16"/>
      <c r="V147" s="16">
        <v>0.17</v>
      </c>
      <c r="W147" s="16"/>
      <c r="X147" s="7"/>
      <c r="Y147" s="1" t="s">
        <v>28</v>
      </c>
      <c r="Z147" s="17">
        <f t="shared" si="10"/>
        <v>0.17</v>
      </c>
      <c r="AA147" s="7"/>
      <c r="AB147" s="7"/>
      <c r="AC147" s="7"/>
      <c r="AD147" s="25">
        <f>Z147+AA147+AB147</f>
        <v>0.17</v>
      </c>
      <c r="AE147" s="7" t="s">
        <v>28</v>
      </c>
    </row>
    <row r="148" spans="17:31" x14ac:dyDescent="0.45">
      <c r="Q148" s="1" t="s">
        <v>27</v>
      </c>
      <c r="R148" s="16"/>
      <c r="S148" s="16"/>
      <c r="T148" s="12"/>
      <c r="U148" s="16"/>
      <c r="V148" s="16"/>
      <c r="W148" s="16"/>
      <c r="X148" s="7"/>
      <c r="Y148" s="1" t="s">
        <v>27</v>
      </c>
      <c r="Z148" s="17">
        <f t="shared" si="10"/>
        <v>0</v>
      </c>
      <c r="AA148" s="7"/>
      <c r="AB148" s="7"/>
      <c r="AC148" s="7"/>
      <c r="AD148" s="25">
        <f>Z148+AA148+AB148</f>
        <v>0</v>
      </c>
      <c r="AE148" s="7" t="s">
        <v>27</v>
      </c>
    </row>
    <row r="149" spans="17:31" x14ac:dyDescent="0.45">
      <c r="V149" s="5"/>
    </row>
    <row r="150" spans="17:31" x14ac:dyDescent="0.45">
      <c r="V150" s="5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CFAF-B3C9-4D2F-9F4F-3B03ABAE15D6}">
  <dimension ref="A1:AI52"/>
  <sheetViews>
    <sheetView workbookViewId="0">
      <selection activeCell="A6" sqref="A6:O20"/>
    </sheetView>
  </sheetViews>
  <sheetFormatPr defaultColWidth="9" defaultRowHeight="14.25" x14ac:dyDescent="0.45"/>
  <cols>
    <col min="1" max="1" width="10.86328125" style="2" bestFit="1" customWidth="1"/>
    <col min="2" max="6" width="9" style="2"/>
    <col min="7" max="7" width="7.265625" style="2" bestFit="1" customWidth="1"/>
    <col min="8" max="8" width="3.19921875" style="7" customWidth="1"/>
    <col min="9" max="9" width="6.46484375" style="7" customWidth="1"/>
    <col min="10" max="10" width="6.59765625" style="7" bestFit="1" customWidth="1"/>
    <col min="11" max="11" width="7.1328125" style="7" customWidth="1"/>
    <col min="12" max="12" width="6.86328125" style="7" bestFit="1" customWidth="1"/>
    <col min="13" max="13" width="6.59765625" style="7" bestFit="1" customWidth="1"/>
    <col min="14" max="14" width="8.46484375" style="2" bestFit="1" customWidth="1"/>
    <col min="15" max="15" width="5.796875" style="2" bestFit="1" customWidth="1"/>
    <col min="16" max="16" width="2.265625" style="2" customWidth="1"/>
    <col min="17" max="28" width="9" style="2"/>
    <col min="29" max="29" width="6.73046875" style="2" customWidth="1"/>
    <col min="30" max="16384" width="9" style="2"/>
  </cols>
  <sheetData>
    <row r="1" spans="1:35" x14ac:dyDescent="0.45">
      <c r="A1" s="2" t="s">
        <v>38</v>
      </c>
      <c r="B1" s="2" t="s">
        <v>8</v>
      </c>
      <c r="C1" s="2" t="s">
        <v>40</v>
      </c>
      <c r="D1" s="2" t="s">
        <v>41</v>
      </c>
      <c r="F1" s="2" t="s">
        <v>24</v>
      </c>
    </row>
    <row r="2" spans="1:35" x14ac:dyDescent="0.45">
      <c r="A2" s="1" t="s">
        <v>37</v>
      </c>
      <c r="B2" s="1" t="s">
        <v>9</v>
      </c>
      <c r="C2" s="1" t="s">
        <v>17</v>
      </c>
      <c r="D2" s="1" t="s">
        <v>21</v>
      </c>
      <c r="F2" s="1" t="s">
        <v>44</v>
      </c>
      <c r="G2" s="1"/>
      <c r="H2" s="7" t="s">
        <v>46</v>
      </c>
    </row>
    <row r="3" spans="1:35" x14ac:dyDescent="0.45">
      <c r="A3" s="1" t="s">
        <v>36</v>
      </c>
      <c r="B3" s="1" t="s">
        <v>23</v>
      </c>
      <c r="C3" s="1" t="s">
        <v>20</v>
      </c>
      <c r="D3" s="2" t="s">
        <v>35</v>
      </c>
      <c r="F3" s="1" t="s">
        <v>47</v>
      </c>
      <c r="G3" s="1"/>
      <c r="H3" s="7" t="s">
        <v>50</v>
      </c>
    </row>
    <row r="4" spans="1:35" x14ac:dyDescent="0.45">
      <c r="A4" s="2" t="s">
        <v>39</v>
      </c>
      <c r="B4" s="2" t="s">
        <v>33</v>
      </c>
      <c r="C4" s="2" t="s">
        <v>34</v>
      </c>
      <c r="D4" s="2" t="s">
        <v>2</v>
      </c>
      <c r="F4" s="1" t="s">
        <v>45</v>
      </c>
      <c r="H4" s="7" t="s">
        <v>49</v>
      </c>
      <c r="P4" s="38"/>
      <c r="Q4" s="38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5" x14ac:dyDescent="0.45">
      <c r="P5" s="38"/>
      <c r="Q5" s="21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x14ac:dyDescent="0.45">
      <c r="A6" s="4" t="s">
        <v>60</v>
      </c>
      <c r="B6" s="4" t="s">
        <v>0</v>
      </c>
      <c r="C6" s="4" t="s">
        <v>5</v>
      </c>
      <c r="D6" s="4" t="s">
        <v>3</v>
      </c>
      <c r="E6" s="4" t="s">
        <v>4</v>
      </c>
      <c r="F6" s="4" t="s">
        <v>6</v>
      </c>
      <c r="G6" s="4" t="s">
        <v>7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5" x14ac:dyDescent="0.45">
      <c r="A7" s="13" t="s">
        <v>1</v>
      </c>
      <c r="B7" s="4">
        <v>15</v>
      </c>
      <c r="C7" s="4">
        <v>15</v>
      </c>
      <c r="D7" s="4">
        <v>15</v>
      </c>
      <c r="E7" s="4">
        <v>15</v>
      </c>
      <c r="F7" s="4">
        <v>15</v>
      </c>
      <c r="G7" s="4">
        <v>15</v>
      </c>
    </row>
    <row r="8" spans="1:35" x14ac:dyDescent="0.45">
      <c r="A8" s="13" t="s">
        <v>18</v>
      </c>
      <c r="B8" s="2" t="s">
        <v>8</v>
      </c>
      <c r="C8" s="2" t="s">
        <v>8</v>
      </c>
      <c r="D8" s="2" t="s">
        <v>8</v>
      </c>
      <c r="E8" s="2" t="s">
        <v>8</v>
      </c>
      <c r="F8" s="2" t="s">
        <v>21</v>
      </c>
      <c r="G8" s="2" t="s">
        <v>21</v>
      </c>
    </row>
    <row r="9" spans="1:35" x14ac:dyDescent="0.45">
      <c r="A9" s="15" t="s">
        <v>19</v>
      </c>
      <c r="B9" s="1" t="s">
        <v>11</v>
      </c>
      <c r="C9" s="1" t="s">
        <v>2</v>
      </c>
      <c r="D9" s="1" t="s">
        <v>12</v>
      </c>
      <c r="E9" s="1" t="s">
        <v>1</v>
      </c>
      <c r="F9" s="1" t="s">
        <v>18</v>
      </c>
      <c r="G9" s="1" t="s">
        <v>26</v>
      </c>
      <c r="J9" s="8" t="s">
        <v>31</v>
      </c>
      <c r="K9" s="8" t="s">
        <v>30</v>
      </c>
      <c r="L9" s="8" t="s">
        <v>32</v>
      </c>
      <c r="M9" s="8" t="s">
        <v>83</v>
      </c>
      <c r="N9" s="1" t="s">
        <v>29</v>
      </c>
      <c r="O9" s="1"/>
    </row>
    <row r="10" spans="1:35" x14ac:dyDescent="0.45">
      <c r="A10" s="1" t="s">
        <v>1</v>
      </c>
      <c r="B10" s="5"/>
      <c r="C10" s="5"/>
      <c r="D10" s="5"/>
      <c r="E10" s="5"/>
      <c r="F10" s="5"/>
      <c r="G10" s="5"/>
      <c r="I10" s="1" t="s">
        <v>1</v>
      </c>
      <c r="J10" s="31">
        <f t="shared" ref="J10:J20" si="0">SUM(B10:G10)</f>
        <v>0</v>
      </c>
      <c r="K10" s="7">
        <v>127</v>
      </c>
      <c r="N10" s="30">
        <f>J10+K10+L10</f>
        <v>127</v>
      </c>
      <c r="O10" s="8" t="s">
        <v>1</v>
      </c>
    </row>
    <row r="11" spans="1:35" x14ac:dyDescent="0.45">
      <c r="A11" s="1" t="s">
        <v>10</v>
      </c>
      <c r="B11" s="16"/>
      <c r="C11" s="16"/>
      <c r="D11" s="16"/>
      <c r="E11" s="16"/>
      <c r="F11" s="16"/>
      <c r="G11" s="16"/>
      <c r="I11" s="1" t="s">
        <v>10</v>
      </c>
      <c r="J11" s="17">
        <f t="shared" si="0"/>
        <v>0</v>
      </c>
      <c r="L11" s="17"/>
      <c r="M11" s="17"/>
      <c r="N11" s="7"/>
      <c r="O11" s="7"/>
    </row>
    <row r="12" spans="1:35" x14ac:dyDescent="0.45">
      <c r="A12" s="1" t="s">
        <v>2</v>
      </c>
      <c r="B12" s="5"/>
      <c r="C12" s="5"/>
      <c r="D12" s="5"/>
      <c r="E12" s="5"/>
      <c r="F12" s="5"/>
      <c r="G12" s="5"/>
      <c r="I12" s="1" t="s">
        <v>2</v>
      </c>
      <c r="J12" s="31">
        <f t="shared" si="0"/>
        <v>0</v>
      </c>
      <c r="K12" s="7">
        <v>6141</v>
      </c>
      <c r="N12" s="28">
        <f>K12*(1+J11+L11)+J12</f>
        <v>6141</v>
      </c>
      <c r="O12" s="7" t="s">
        <v>2</v>
      </c>
    </row>
    <row r="13" spans="1:35" x14ac:dyDescent="0.45">
      <c r="A13" s="1" t="s">
        <v>25</v>
      </c>
      <c r="B13" s="16"/>
      <c r="C13" s="16"/>
      <c r="D13" s="16"/>
      <c r="E13" s="16"/>
      <c r="F13" s="16"/>
      <c r="G13" s="16"/>
      <c r="I13" s="1" t="s">
        <v>25</v>
      </c>
      <c r="J13" s="17">
        <f t="shared" si="0"/>
        <v>0</v>
      </c>
      <c r="N13" s="7"/>
      <c r="O13" s="7"/>
    </row>
    <row r="14" spans="1:35" x14ac:dyDescent="0.45">
      <c r="A14" s="1" t="s">
        <v>12</v>
      </c>
      <c r="B14" s="5"/>
      <c r="C14" s="5"/>
      <c r="D14" s="5"/>
      <c r="E14" s="5"/>
      <c r="F14" s="5"/>
      <c r="G14" s="5"/>
      <c r="I14" s="1" t="s">
        <v>12</v>
      </c>
      <c r="J14" s="31">
        <f t="shared" si="0"/>
        <v>0</v>
      </c>
      <c r="K14" s="7">
        <v>557</v>
      </c>
      <c r="N14" s="28">
        <f>K14*(1+J13+L13)+J14</f>
        <v>557</v>
      </c>
      <c r="O14" s="7" t="s">
        <v>12</v>
      </c>
    </row>
    <row r="15" spans="1:35" x14ac:dyDescent="0.45">
      <c r="A15" s="1" t="s">
        <v>18</v>
      </c>
      <c r="B15" s="17"/>
      <c r="C15" s="17"/>
      <c r="D15" s="16"/>
      <c r="E15" s="16"/>
      <c r="F15" s="16"/>
      <c r="G15" s="16"/>
      <c r="I15" s="1" t="s">
        <v>18</v>
      </c>
      <c r="J15" s="17">
        <f t="shared" si="0"/>
        <v>0</v>
      </c>
      <c r="K15" s="17">
        <v>0.2</v>
      </c>
      <c r="L15" s="17">
        <f>6%+12%</f>
        <v>0.18</v>
      </c>
      <c r="M15" s="17"/>
      <c r="N15" s="56">
        <f>J15+K15+L15+M15</f>
        <v>0.38</v>
      </c>
      <c r="O15" s="8" t="s">
        <v>18</v>
      </c>
    </row>
    <row r="16" spans="1:35" x14ac:dyDescent="0.45">
      <c r="A16" s="1" t="s">
        <v>19</v>
      </c>
      <c r="B16" s="17"/>
      <c r="C16" s="17"/>
      <c r="D16" s="17"/>
      <c r="E16" s="39"/>
      <c r="F16" s="16"/>
      <c r="G16" s="16"/>
      <c r="I16" s="1" t="s">
        <v>19</v>
      </c>
      <c r="J16" s="17">
        <f t="shared" si="0"/>
        <v>0</v>
      </c>
      <c r="K16" s="17">
        <v>1.5</v>
      </c>
      <c r="L16" s="17"/>
      <c r="M16" s="17"/>
      <c r="N16" s="56">
        <f>J16+K16+L16</f>
        <v>1.5</v>
      </c>
      <c r="O16" s="8" t="s">
        <v>19</v>
      </c>
    </row>
    <row r="17" spans="1:16" x14ac:dyDescent="0.45">
      <c r="A17" s="1" t="s">
        <v>26</v>
      </c>
      <c r="B17" s="16"/>
      <c r="C17" s="16"/>
      <c r="D17" s="16"/>
      <c r="E17" s="16"/>
      <c r="F17" s="16"/>
      <c r="G17" s="16"/>
      <c r="I17" s="1" t="s">
        <v>26</v>
      </c>
      <c r="J17" s="17">
        <f t="shared" si="0"/>
        <v>0</v>
      </c>
      <c r="N17" s="7"/>
      <c r="O17" s="7"/>
    </row>
    <row r="18" spans="1:16" x14ac:dyDescent="0.45">
      <c r="A18" s="1" t="s">
        <v>11</v>
      </c>
      <c r="B18" s="5"/>
      <c r="C18" s="5"/>
      <c r="D18" s="5"/>
      <c r="E18" s="5"/>
      <c r="F18" s="5"/>
      <c r="G18" s="5"/>
      <c r="I18" s="1" t="s">
        <v>11</v>
      </c>
      <c r="J18" s="31">
        <f t="shared" si="0"/>
        <v>0</v>
      </c>
      <c r="K18" s="7">
        <v>1300</v>
      </c>
      <c r="N18" s="55">
        <f>K18*(1+J17+L17)+J18</f>
        <v>1300</v>
      </c>
      <c r="O18" s="8" t="s">
        <v>11</v>
      </c>
    </row>
    <row r="19" spans="1:16" x14ac:dyDescent="0.45">
      <c r="A19" s="1" t="s">
        <v>28</v>
      </c>
      <c r="B19" s="16"/>
      <c r="C19" s="16"/>
      <c r="D19" s="16"/>
      <c r="E19" s="16"/>
      <c r="F19" s="16"/>
      <c r="G19" s="16"/>
      <c r="I19" s="1" t="s">
        <v>28</v>
      </c>
      <c r="J19" s="17">
        <f t="shared" si="0"/>
        <v>0</v>
      </c>
      <c r="N19" s="25">
        <f>J19+K19+L19</f>
        <v>0</v>
      </c>
      <c r="O19" s="7" t="s">
        <v>28</v>
      </c>
    </row>
    <row r="20" spans="1:16" x14ac:dyDescent="0.45">
      <c r="A20" s="1" t="s">
        <v>27</v>
      </c>
      <c r="B20" s="16"/>
      <c r="C20" s="16"/>
      <c r="D20" s="16"/>
      <c r="E20" s="16"/>
      <c r="F20" s="16"/>
      <c r="G20" s="16"/>
      <c r="I20" s="1" t="s">
        <v>27</v>
      </c>
      <c r="J20" s="17">
        <f t="shared" si="0"/>
        <v>0</v>
      </c>
      <c r="N20" s="25">
        <f>J20+K20+L20</f>
        <v>0</v>
      </c>
      <c r="O20" s="7" t="s">
        <v>27</v>
      </c>
    </row>
    <row r="21" spans="1:16" x14ac:dyDescent="0.45">
      <c r="A21" s="5"/>
      <c r="B21" s="6"/>
      <c r="C21" s="6"/>
      <c r="D21" s="6"/>
      <c r="E21" s="6"/>
      <c r="F21" s="6"/>
      <c r="G21" s="6"/>
      <c r="J21" s="8"/>
      <c r="K21" s="8"/>
      <c r="L21" s="8"/>
      <c r="M21" s="8"/>
      <c r="N21" s="6"/>
      <c r="O21" s="5"/>
    </row>
    <row r="22" spans="1:16" x14ac:dyDescent="0.45">
      <c r="A22" s="4" t="s">
        <v>15</v>
      </c>
      <c r="B22" s="4" t="s">
        <v>0</v>
      </c>
      <c r="C22" s="4" t="s">
        <v>5</v>
      </c>
      <c r="D22" s="4" t="s">
        <v>3</v>
      </c>
      <c r="E22" s="4" t="s">
        <v>4</v>
      </c>
      <c r="F22" s="4" t="s">
        <v>6</v>
      </c>
      <c r="G22" s="4" t="s">
        <v>7</v>
      </c>
      <c r="N22" s="5"/>
      <c r="O22" s="5"/>
      <c r="P22" s="5"/>
    </row>
    <row r="23" spans="1:16" x14ac:dyDescent="0.45">
      <c r="A23" s="13" t="s">
        <v>18</v>
      </c>
      <c r="B23" s="4">
        <v>15</v>
      </c>
      <c r="C23" s="4">
        <v>15</v>
      </c>
      <c r="D23" s="4">
        <v>15</v>
      </c>
      <c r="E23" s="4">
        <v>15</v>
      </c>
      <c r="F23" s="4">
        <v>15</v>
      </c>
      <c r="G23" s="4">
        <v>15</v>
      </c>
      <c r="N23" s="5"/>
      <c r="O23" s="5"/>
      <c r="P23" s="5"/>
    </row>
    <row r="24" spans="1:16" x14ac:dyDescent="0.45">
      <c r="A24" s="13" t="s">
        <v>25</v>
      </c>
      <c r="B24" s="2" t="s">
        <v>9</v>
      </c>
      <c r="C24" s="2" t="s">
        <v>17</v>
      </c>
      <c r="D24" s="2" t="s">
        <v>17</v>
      </c>
      <c r="E24" s="2" t="s">
        <v>9</v>
      </c>
      <c r="F24" s="2" t="s">
        <v>17</v>
      </c>
      <c r="G24" s="2" t="s">
        <v>17</v>
      </c>
      <c r="N24" s="5"/>
      <c r="O24" s="5"/>
      <c r="P24" s="5"/>
    </row>
    <row r="25" spans="1:16" x14ac:dyDescent="0.45">
      <c r="A25" s="15" t="s">
        <v>48</v>
      </c>
      <c r="B25" s="1" t="s">
        <v>11</v>
      </c>
      <c r="C25" s="1" t="s">
        <v>2</v>
      </c>
      <c r="D25" s="1" t="s">
        <v>12</v>
      </c>
      <c r="E25" s="1" t="s">
        <v>10</v>
      </c>
      <c r="F25" s="1" t="s">
        <v>18</v>
      </c>
      <c r="G25" s="1" t="s">
        <v>12</v>
      </c>
      <c r="J25" s="8" t="s">
        <v>31</v>
      </c>
      <c r="K25" s="8" t="s">
        <v>30</v>
      </c>
      <c r="L25" s="8" t="s">
        <v>32</v>
      </c>
      <c r="M25" s="8" t="s">
        <v>83</v>
      </c>
      <c r="N25" s="6" t="s">
        <v>29</v>
      </c>
      <c r="O25" s="5"/>
      <c r="P25" s="5"/>
    </row>
    <row r="26" spans="1:16" x14ac:dyDescent="0.45">
      <c r="A26" s="1" t="s">
        <v>1</v>
      </c>
      <c r="B26" s="5"/>
      <c r="C26" s="5"/>
      <c r="D26" s="5"/>
      <c r="E26" s="5"/>
      <c r="F26" s="5"/>
      <c r="G26" s="5"/>
      <c r="I26" s="1" t="s">
        <v>1</v>
      </c>
      <c r="J26" s="31">
        <f t="shared" ref="J26:J36" si="1">SUM(B26:G26)</f>
        <v>0</v>
      </c>
      <c r="K26" s="7">
        <v>96</v>
      </c>
      <c r="N26" s="30">
        <f>J26+K26+L26</f>
        <v>96</v>
      </c>
      <c r="O26" s="5" t="s">
        <v>1</v>
      </c>
      <c r="P26" s="5"/>
    </row>
    <row r="27" spans="1:16" x14ac:dyDescent="0.45">
      <c r="A27" s="1" t="s">
        <v>10</v>
      </c>
      <c r="B27" s="16"/>
      <c r="C27" s="16"/>
      <c r="D27" s="16"/>
      <c r="E27" s="16"/>
      <c r="F27" s="16"/>
      <c r="G27" s="16"/>
      <c r="I27" s="1" t="s">
        <v>10</v>
      </c>
      <c r="J27" s="17">
        <f t="shared" si="1"/>
        <v>0</v>
      </c>
      <c r="L27" s="17">
        <v>0.14000000000000001</v>
      </c>
      <c r="M27" s="17"/>
      <c r="N27" s="5"/>
      <c r="O27" s="5"/>
      <c r="P27" s="5"/>
    </row>
    <row r="28" spans="1:16" x14ac:dyDescent="0.45">
      <c r="A28" s="1" t="s">
        <v>2</v>
      </c>
      <c r="B28" s="5"/>
      <c r="C28" s="5"/>
      <c r="D28" s="5"/>
      <c r="E28" s="5"/>
      <c r="F28" s="5"/>
      <c r="G28" s="5"/>
      <c r="I28" s="1" t="s">
        <v>2</v>
      </c>
      <c r="J28" s="31">
        <f t="shared" si="1"/>
        <v>0</v>
      </c>
      <c r="K28" s="7">
        <v>6951</v>
      </c>
      <c r="N28" s="29">
        <f>K28*(1+J27+L27)+J28</f>
        <v>7924.1400000000012</v>
      </c>
      <c r="O28" s="22" t="s">
        <v>2</v>
      </c>
      <c r="P28" s="5"/>
    </row>
    <row r="29" spans="1:16" x14ac:dyDescent="0.45">
      <c r="A29" s="1" t="s">
        <v>25</v>
      </c>
      <c r="B29" s="16"/>
      <c r="C29" s="16"/>
      <c r="D29" s="16"/>
      <c r="E29" s="16"/>
      <c r="F29" s="16"/>
      <c r="G29" s="16"/>
      <c r="I29" s="1" t="s">
        <v>25</v>
      </c>
      <c r="J29" s="17">
        <f t="shared" si="1"/>
        <v>0</v>
      </c>
      <c r="N29" s="5"/>
      <c r="O29" s="5"/>
      <c r="P29" s="5"/>
    </row>
    <row r="30" spans="1:16" x14ac:dyDescent="0.45">
      <c r="A30" s="1" t="s">
        <v>12</v>
      </c>
      <c r="B30" s="5"/>
      <c r="C30" s="5"/>
      <c r="D30" s="5"/>
      <c r="E30" s="5"/>
      <c r="F30" s="5"/>
      <c r="G30" s="5"/>
      <c r="I30" s="1" t="s">
        <v>12</v>
      </c>
      <c r="J30" s="31">
        <f t="shared" si="1"/>
        <v>0</v>
      </c>
      <c r="K30" s="7">
        <v>828</v>
      </c>
      <c r="N30" s="29">
        <f>K30*(1+J29+L29)+J30</f>
        <v>828</v>
      </c>
      <c r="O30" s="22" t="s">
        <v>12</v>
      </c>
      <c r="P30" s="5"/>
    </row>
    <row r="31" spans="1:16" x14ac:dyDescent="0.45">
      <c r="A31" s="1" t="s">
        <v>18</v>
      </c>
      <c r="B31" s="16"/>
      <c r="C31" s="16"/>
      <c r="D31" s="16"/>
      <c r="E31" s="16"/>
      <c r="F31" s="16"/>
      <c r="G31" s="16"/>
      <c r="I31" s="1" t="s">
        <v>18</v>
      </c>
      <c r="J31" s="17">
        <f t="shared" si="1"/>
        <v>0</v>
      </c>
      <c r="K31" s="17">
        <v>0.12</v>
      </c>
      <c r="N31" s="35">
        <f>J31+K31+L31+M31</f>
        <v>0.12</v>
      </c>
      <c r="O31" s="22" t="s">
        <v>18</v>
      </c>
      <c r="P31" s="5"/>
    </row>
    <row r="32" spans="1:16" x14ac:dyDescent="0.45">
      <c r="A32" s="1" t="s">
        <v>19</v>
      </c>
      <c r="B32" s="16"/>
      <c r="C32" s="16"/>
      <c r="D32" s="16"/>
      <c r="E32" s="16"/>
      <c r="F32" s="16"/>
      <c r="G32" s="16"/>
      <c r="I32" s="1" t="s">
        <v>19</v>
      </c>
      <c r="J32" s="17">
        <f t="shared" si="1"/>
        <v>0</v>
      </c>
      <c r="K32" s="17">
        <v>1.5</v>
      </c>
      <c r="L32" s="17"/>
      <c r="M32" s="17"/>
      <c r="N32" s="37">
        <f>J32+K32+L32</f>
        <v>1.5</v>
      </c>
      <c r="O32" s="21" t="s">
        <v>19</v>
      </c>
      <c r="P32" s="5"/>
    </row>
    <row r="33" spans="1:16" x14ac:dyDescent="0.45">
      <c r="A33" s="1" t="s">
        <v>26</v>
      </c>
      <c r="B33" s="16"/>
      <c r="C33" s="16"/>
      <c r="D33" s="16"/>
      <c r="E33" s="16"/>
      <c r="F33" s="16"/>
      <c r="G33" s="16"/>
      <c r="I33" s="1" t="s">
        <v>26</v>
      </c>
      <c r="J33" s="17">
        <f t="shared" si="1"/>
        <v>0</v>
      </c>
      <c r="N33" s="5"/>
      <c r="O33" s="5"/>
      <c r="P33" s="5"/>
    </row>
    <row r="34" spans="1:16" x14ac:dyDescent="0.45">
      <c r="A34" s="1" t="s">
        <v>11</v>
      </c>
      <c r="B34" s="5"/>
      <c r="C34" s="5"/>
      <c r="D34" s="5"/>
      <c r="E34" s="5"/>
      <c r="F34" s="5"/>
      <c r="G34" s="5"/>
      <c r="I34" s="1" t="s">
        <v>11</v>
      </c>
      <c r="J34" s="31">
        <f t="shared" si="1"/>
        <v>0</v>
      </c>
      <c r="K34" s="7">
        <v>886</v>
      </c>
      <c r="N34" s="30">
        <f>K34*(1+J33+L33)+J34</f>
        <v>886</v>
      </c>
      <c r="O34" s="5" t="s">
        <v>11</v>
      </c>
      <c r="P34" s="5"/>
    </row>
    <row r="35" spans="1:16" x14ac:dyDescent="0.45">
      <c r="A35" s="1" t="s">
        <v>28</v>
      </c>
      <c r="B35" s="16"/>
      <c r="C35" s="16"/>
      <c r="D35" s="16"/>
      <c r="E35" s="16"/>
      <c r="F35" s="16"/>
      <c r="G35" s="16"/>
      <c r="I35" s="1" t="s">
        <v>28</v>
      </c>
      <c r="J35" s="17">
        <f t="shared" si="1"/>
        <v>0</v>
      </c>
      <c r="N35" s="24">
        <f>J35+K35+L35</f>
        <v>0</v>
      </c>
      <c r="O35" s="5" t="s">
        <v>28</v>
      </c>
      <c r="P35" s="5"/>
    </row>
    <row r="36" spans="1:16" x14ac:dyDescent="0.45">
      <c r="A36" s="1" t="s">
        <v>27</v>
      </c>
      <c r="B36" s="16"/>
      <c r="C36" s="16"/>
      <c r="D36" s="16"/>
      <c r="E36" s="16"/>
      <c r="F36" s="16"/>
      <c r="G36" s="16"/>
      <c r="I36" s="1" t="s">
        <v>27</v>
      </c>
      <c r="J36" s="17">
        <f t="shared" si="1"/>
        <v>0</v>
      </c>
      <c r="L36" s="17">
        <v>7.4999999999999997E-2</v>
      </c>
      <c r="M36" s="17"/>
      <c r="N36" s="24">
        <f>J36+K36+L36</f>
        <v>7.4999999999999997E-2</v>
      </c>
      <c r="O36" s="5" t="s">
        <v>27</v>
      </c>
      <c r="P36" s="5"/>
    </row>
    <row r="37" spans="1:16" x14ac:dyDescent="0.45">
      <c r="A37" s="5"/>
      <c r="B37" s="5"/>
      <c r="C37" s="5"/>
      <c r="D37" s="5"/>
      <c r="E37" s="5"/>
      <c r="F37" s="5"/>
      <c r="G37" s="5"/>
      <c r="N37" s="5"/>
      <c r="O37" s="5"/>
    </row>
    <row r="38" spans="1:16" x14ac:dyDescent="0.45">
      <c r="A38" s="4" t="s">
        <v>55</v>
      </c>
      <c r="B38" s="4" t="s">
        <v>0</v>
      </c>
      <c r="C38" s="4" t="s">
        <v>5</v>
      </c>
      <c r="D38" s="4" t="s">
        <v>3</v>
      </c>
      <c r="E38" s="4" t="s">
        <v>4</v>
      </c>
      <c r="F38" s="4" t="s">
        <v>6</v>
      </c>
      <c r="G38" s="4" t="s">
        <v>7</v>
      </c>
      <c r="N38" s="5"/>
      <c r="O38" s="5"/>
    </row>
    <row r="39" spans="1:16" x14ac:dyDescent="0.45">
      <c r="A39" s="13" t="s">
        <v>18</v>
      </c>
      <c r="B39" s="4">
        <v>15</v>
      </c>
      <c r="C39" s="4">
        <v>15</v>
      </c>
      <c r="D39" s="4">
        <v>15</v>
      </c>
      <c r="E39" s="4">
        <v>15</v>
      </c>
      <c r="F39" s="4">
        <v>15</v>
      </c>
      <c r="G39" s="4">
        <v>15</v>
      </c>
      <c r="N39" s="5"/>
      <c r="O39" s="5"/>
    </row>
    <row r="40" spans="1:16" x14ac:dyDescent="0.45">
      <c r="A40" s="13" t="s">
        <v>25</v>
      </c>
      <c r="B40" s="2" t="s">
        <v>9</v>
      </c>
      <c r="C40" s="2" t="s">
        <v>17</v>
      </c>
      <c r="D40" s="2" t="s">
        <v>17</v>
      </c>
      <c r="E40" s="2" t="s">
        <v>9</v>
      </c>
      <c r="F40" s="2" t="s">
        <v>17</v>
      </c>
      <c r="G40" s="2" t="s">
        <v>17</v>
      </c>
      <c r="N40" s="5"/>
      <c r="O40" s="5"/>
    </row>
    <row r="41" spans="1:16" x14ac:dyDescent="0.45">
      <c r="A41" s="15" t="s">
        <v>48</v>
      </c>
      <c r="B41" s="1" t="s">
        <v>11</v>
      </c>
      <c r="C41" s="1" t="s">
        <v>2</v>
      </c>
      <c r="D41" s="1" t="s">
        <v>12</v>
      </c>
      <c r="E41" s="1" t="s">
        <v>10</v>
      </c>
      <c r="F41" s="1" t="s">
        <v>18</v>
      </c>
      <c r="G41" s="1" t="s">
        <v>12</v>
      </c>
      <c r="J41" s="8" t="s">
        <v>31</v>
      </c>
      <c r="K41" s="8" t="s">
        <v>30</v>
      </c>
      <c r="L41" s="8" t="s">
        <v>32</v>
      </c>
      <c r="M41" s="8" t="s">
        <v>83</v>
      </c>
      <c r="N41" s="6" t="s">
        <v>29</v>
      </c>
      <c r="O41" s="5"/>
    </row>
    <row r="42" spans="1:16" x14ac:dyDescent="0.45">
      <c r="A42" s="1" t="s">
        <v>1</v>
      </c>
      <c r="B42" s="5"/>
      <c r="C42" s="5"/>
      <c r="D42" s="5"/>
      <c r="E42" s="5"/>
      <c r="F42" s="5"/>
      <c r="G42" s="5"/>
      <c r="I42" s="1" t="s">
        <v>1</v>
      </c>
      <c r="J42" s="31">
        <f t="shared" ref="J42:J52" si="2">SUM(B42:G42)</f>
        <v>0</v>
      </c>
      <c r="K42" s="7">
        <v>99</v>
      </c>
      <c r="N42" s="30">
        <f>J42+K42+L42</f>
        <v>99</v>
      </c>
      <c r="O42" s="5" t="s">
        <v>1</v>
      </c>
    </row>
    <row r="43" spans="1:16" x14ac:dyDescent="0.45">
      <c r="A43" s="1" t="s">
        <v>10</v>
      </c>
      <c r="B43" s="16"/>
      <c r="C43" s="16"/>
      <c r="D43" s="16"/>
      <c r="E43" s="16"/>
      <c r="F43" s="16"/>
      <c r="G43" s="16"/>
      <c r="I43" s="1" t="s">
        <v>10</v>
      </c>
      <c r="J43" s="17">
        <f t="shared" si="2"/>
        <v>0</v>
      </c>
      <c r="L43" s="17">
        <v>0.14000000000000001</v>
      </c>
      <c r="M43" s="17"/>
      <c r="N43" s="5"/>
      <c r="O43" s="5"/>
    </row>
    <row r="44" spans="1:16" x14ac:dyDescent="0.45">
      <c r="A44" s="1" t="s">
        <v>2</v>
      </c>
      <c r="B44" s="5"/>
      <c r="C44" s="5"/>
      <c r="D44" s="5"/>
      <c r="E44" s="5"/>
      <c r="F44" s="5"/>
      <c r="G44" s="5"/>
      <c r="I44" s="1" t="s">
        <v>2</v>
      </c>
      <c r="J44" s="31">
        <f t="shared" si="2"/>
        <v>0</v>
      </c>
      <c r="K44" s="7">
        <v>7048</v>
      </c>
      <c r="N44" s="29">
        <f>K44*(1+J43+L43)+J44</f>
        <v>8034.7200000000012</v>
      </c>
      <c r="O44" s="22" t="s">
        <v>2</v>
      </c>
    </row>
    <row r="45" spans="1:16" x14ac:dyDescent="0.45">
      <c r="A45" s="1" t="s">
        <v>25</v>
      </c>
      <c r="B45" s="16"/>
      <c r="C45" s="16"/>
      <c r="D45" s="16"/>
      <c r="E45" s="16"/>
      <c r="F45" s="16"/>
      <c r="G45" s="16"/>
      <c r="I45" s="1" t="s">
        <v>25</v>
      </c>
      <c r="J45" s="17">
        <f t="shared" si="2"/>
        <v>0</v>
      </c>
      <c r="N45" s="5"/>
      <c r="O45" s="5"/>
    </row>
    <row r="46" spans="1:16" x14ac:dyDescent="0.45">
      <c r="A46" s="1" t="s">
        <v>12</v>
      </c>
      <c r="B46" s="5"/>
      <c r="C46" s="5"/>
      <c r="D46" s="5"/>
      <c r="E46" s="5"/>
      <c r="F46" s="5"/>
      <c r="G46" s="5"/>
      <c r="I46" s="1" t="s">
        <v>12</v>
      </c>
      <c r="J46" s="31">
        <f t="shared" si="2"/>
        <v>0</v>
      </c>
      <c r="K46" s="7">
        <v>683</v>
      </c>
      <c r="N46" s="29">
        <f>K46*(1+J45+L45)+J46</f>
        <v>683</v>
      </c>
      <c r="O46" s="22" t="s">
        <v>12</v>
      </c>
    </row>
    <row r="47" spans="1:16" x14ac:dyDescent="0.45">
      <c r="A47" s="1" t="s">
        <v>18</v>
      </c>
      <c r="B47" s="16"/>
      <c r="C47" s="16"/>
      <c r="D47" s="16"/>
      <c r="E47" s="16"/>
      <c r="F47" s="16"/>
      <c r="G47" s="16"/>
      <c r="I47" s="1" t="s">
        <v>18</v>
      </c>
      <c r="J47" s="17">
        <f t="shared" si="2"/>
        <v>0</v>
      </c>
      <c r="K47" s="17">
        <v>0.12</v>
      </c>
      <c r="N47" s="35">
        <f>J47+K47+L47+M47</f>
        <v>0.12</v>
      </c>
      <c r="O47" s="22" t="s">
        <v>18</v>
      </c>
    </row>
    <row r="48" spans="1:16" x14ac:dyDescent="0.45">
      <c r="A48" s="1" t="s">
        <v>19</v>
      </c>
      <c r="B48" s="16"/>
      <c r="C48" s="16"/>
      <c r="D48" s="16"/>
      <c r="E48" s="16"/>
      <c r="F48" s="16"/>
      <c r="G48" s="16"/>
      <c r="I48" s="1" t="s">
        <v>19</v>
      </c>
      <c r="J48" s="17">
        <f t="shared" si="2"/>
        <v>0</v>
      </c>
      <c r="K48" s="17">
        <v>1.5</v>
      </c>
      <c r="L48" s="17"/>
      <c r="M48" s="17"/>
      <c r="N48" s="37">
        <f>J48+K48+L48</f>
        <v>1.5</v>
      </c>
      <c r="O48" s="21" t="s">
        <v>19</v>
      </c>
    </row>
    <row r="49" spans="1:15" x14ac:dyDescent="0.45">
      <c r="A49" s="1" t="s">
        <v>26</v>
      </c>
      <c r="B49" s="16"/>
      <c r="C49" s="16"/>
      <c r="D49" s="16"/>
      <c r="E49" s="16"/>
      <c r="F49" s="16"/>
      <c r="G49" s="16"/>
      <c r="I49" s="1" t="s">
        <v>26</v>
      </c>
      <c r="J49" s="17">
        <f t="shared" si="2"/>
        <v>0</v>
      </c>
      <c r="N49" s="5"/>
      <c r="O49" s="5"/>
    </row>
    <row r="50" spans="1:15" x14ac:dyDescent="0.45">
      <c r="A50" s="1" t="s">
        <v>11</v>
      </c>
      <c r="B50" s="5"/>
      <c r="C50" s="5"/>
      <c r="D50" s="5"/>
      <c r="E50" s="5"/>
      <c r="F50" s="5"/>
      <c r="G50" s="5"/>
      <c r="I50" s="1" t="s">
        <v>11</v>
      </c>
      <c r="J50" s="31">
        <f t="shared" si="2"/>
        <v>0</v>
      </c>
      <c r="K50" s="7">
        <v>1293</v>
      </c>
      <c r="N50" s="30">
        <f>K50*(1+J49+L49)+J50</f>
        <v>1293</v>
      </c>
      <c r="O50" s="5" t="s">
        <v>11</v>
      </c>
    </row>
    <row r="51" spans="1:15" x14ac:dyDescent="0.45">
      <c r="A51" s="1" t="s">
        <v>28</v>
      </c>
      <c r="B51" s="16"/>
      <c r="C51" s="16"/>
      <c r="D51" s="16"/>
      <c r="E51" s="16"/>
      <c r="F51" s="16"/>
      <c r="G51" s="16"/>
      <c r="I51" s="1" t="s">
        <v>28</v>
      </c>
      <c r="J51" s="17">
        <f t="shared" si="2"/>
        <v>0</v>
      </c>
      <c r="N51" s="24">
        <f>J51+K51+L51</f>
        <v>0</v>
      </c>
      <c r="O51" s="5" t="s">
        <v>28</v>
      </c>
    </row>
    <row r="52" spans="1:15" x14ac:dyDescent="0.45">
      <c r="A52" s="1" t="s">
        <v>27</v>
      </c>
      <c r="B52" s="16"/>
      <c r="C52" s="12"/>
      <c r="D52" s="12"/>
      <c r="E52" s="16"/>
      <c r="F52" s="16"/>
      <c r="G52" s="16"/>
      <c r="I52" s="1" t="s">
        <v>27</v>
      </c>
      <c r="J52" s="17">
        <f t="shared" si="2"/>
        <v>0</v>
      </c>
      <c r="L52" s="17">
        <v>7.4999999999999997E-2</v>
      </c>
      <c r="M52" s="17"/>
      <c r="N52" s="24">
        <f>J52+K52+L52</f>
        <v>7.4999999999999997E-2</v>
      </c>
      <c r="O52" s="5" t="s">
        <v>27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D0E5C-45B2-4BC4-9CF8-AF43E59374F2}">
  <dimension ref="A1:L20"/>
  <sheetViews>
    <sheetView workbookViewId="0">
      <selection activeCell="F25" sqref="F25"/>
    </sheetView>
  </sheetViews>
  <sheetFormatPr defaultRowHeight="14.25" x14ac:dyDescent="0.45"/>
  <sheetData>
    <row r="1" spans="1:12" x14ac:dyDescent="0.45">
      <c r="A1" s="1" t="s">
        <v>54</v>
      </c>
      <c r="B1" s="50" t="s">
        <v>52</v>
      </c>
      <c r="C1" s="50" t="s">
        <v>53</v>
      </c>
      <c r="D1" s="50" t="s">
        <v>57</v>
      </c>
      <c r="E1" s="49"/>
      <c r="F1" s="49"/>
      <c r="G1" s="49"/>
      <c r="H1" s="49"/>
      <c r="I1" s="49"/>
      <c r="J1" s="49"/>
      <c r="K1" s="49"/>
      <c r="L1" s="49"/>
    </row>
    <row r="3" spans="1:12" x14ac:dyDescent="0.45">
      <c r="C3" s="53" t="s">
        <v>63</v>
      </c>
      <c r="D3" s="53" t="s">
        <v>62</v>
      </c>
    </row>
    <row r="4" spans="1:12" x14ac:dyDescent="0.45">
      <c r="C4" s="53" t="s">
        <v>64</v>
      </c>
      <c r="D4" s="53" t="s">
        <v>65</v>
      </c>
    </row>
    <row r="5" spans="1:12" x14ac:dyDescent="0.45">
      <c r="C5" s="53" t="s">
        <v>66</v>
      </c>
      <c r="D5" s="48" t="s">
        <v>78</v>
      </c>
    </row>
    <row r="6" spans="1:12" x14ac:dyDescent="0.45">
      <c r="C6" s="53" t="s">
        <v>68</v>
      </c>
      <c r="D6" s="2"/>
    </row>
    <row r="7" spans="1:12" x14ac:dyDescent="0.45">
      <c r="C7" s="53" t="s">
        <v>69</v>
      </c>
      <c r="D7" s="2"/>
    </row>
    <row r="8" spans="1:12" x14ac:dyDescent="0.45">
      <c r="A8" s="2"/>
      <c r="C8" s="48" t="s">
        <v>67</v>
      </c>
    </row>
    <row r="9" spans="1:12" x14ac:dyDescent="0.45">
      <c r="A9" s="2"/>
      <c r="C9" s="48" t="s">
        <v>77</v>
      </c>
    </row>
    <row r="10" spans="1:12" x14ac:dyDescent="0.45">
      <c r="A10" s="2"/>
      <c r="C10" s="48" t="s">
        <v>79</v>
      </c>
    </row>
    <row r="12" spans="1:12" x14ac:dyDescent="0.45">
      <c r="A12" s="51" t="s">
        <v>55</v>
      </c>
      <c r="B12" s="51" t="s">
        <v>13</v>
      </c>
      <c r="C12" s="51" t="s">
        <v>16</v>
      </c>
      <c r="D12" s="51" t="s">
        <v>58</v>
      </c>
    </row>
    <row r="13" spans="1:12" x14ac:dyDescent="0.45">
      <c r="A13" s="51" t="s">
        <v>56</v>
      </c>
      <c r="B13" s="3" t="s">
        <v>72</v>
      </c>
      <c r="C13" s="51" t="s">
        <v>59</v>
      </c>
      <c r="D13" s="3" t="s">
        <v>71</v>
      </c>
    </row>
    <row r="14" spans="1:12" x14ac:dyDescent="0.45">
      <c r="A14" s="2"/>
      <c r="B14" s="2"/>
      <c r="C14" s="51" t="s">
        <v>51</v>
      </c>
      <c r="D14" s="2"/>
    </row>
    <row r="15" spans="1:12" x14ac:dyDescent="0.45">
      <c r="A15" s="2"/>
      <c r="B15" s="2"/>
      <c r="C15" s="3" t="s">
        <v>70</v>
      </c>
      <c r="D15" s="2"/>
    </row>
    <row r="16" spans="1:12" x14ac:dyDescent="0.45">
      <c r="B16" s="2"/>
    </row>
    <row r="17" spans="1:4" x14ac:dyDescent="0.45">
      <c r="A17" s="52" t="s">
        <v>15</v>
      </c>
      <c r="B17" s="52" t="s">
        <v>14</v>
      </c>
      <c r="C17" s="52" t="s">
        <v>60</v>
      </c>
      <c r="D17" s="52" t="s">
        <v>61</v>
      </c>
    </row>
    <row r="18" spans="1:4" x14ac:dyDescent="0.45">
      <c r="A18" s="4" t="s">
        <v>73</v>
      </c>
      <c r="B18" s="52" t="s">
        <v>75</v>
      </c>
      <c r="C18" s="2"/>
      <c r="D18" s="4" t="s">
        <v>74</v>
      </c>
    </row>
    <row r="19" spans="1:4" x14ac:dyDescent="0.45">
      <c r="A19" s="2"/>
      <c r="B19" s="4"/>
      <c r="D19" s="52" t="s">
        <v>76</v>
      </c>
    </row>
    <row r="20" spans="1:4" x14ac:dyDescent="0.45">
      <c r="A20" s="2"/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A59FE-2EE6-45EF-BBAC-579B2B5C4039}">
  <dimension ref="A1:N47"/>
  <sheetViews>
    <sheetView workbookViewId="0">
      <selection activeCell="B4" sqref="B4:G14"/>
    </sheetView>
  </sheetViews>
  <sheetFormatPr defaultRowHeight="14.25" x14ac:dyDescent="0.45"/>
  <cols>
    <col min="8" max="8" width="2.796875" customWidth="1"/>
    <col min="9" max="9" width="5.796875" bestFit="1" customWidth="1"/>
    <col min="10" max="10" width="7.265625" bestFit="1" customWidth="1"/>
    <col min="11" max="11" width="6.59765625" bestFit="1" customWidth="1"/>
    <col min="12" max="12" width="6.86328125" bestFit="1" customWidth="1"/>
    <col min="13" max="13" width="10.19921875" bestFit="1" customWidth="1"/>
    <col min="14" max="14" width="5.796875" bestFit="1" customWidth="1"/>
  </cols>
  <sheetData>
    <row r="1" spans="1:14" x14ac:dyDescent="0.45">
      <c r="A1" s="4" t="s">
        <v>42</v>
      </c>
      <c r="B1" s="1" t="s">
        <v>0</v>
      </c>
      <c r="C1" s="1" t="s">
        <v>5</v>
      </c>
      <c r="D1" s="1" t="s">
        <v>3</v>
      </c>
      <c r="E1" s="1" t="s">
        <v>4</v>
      </c>
      <c r="F1" s="1" t="s">
        <v>6</v>
      </c>
      <c r="G1" s="1" t="s">
        <v>7</v>
      </c>
      <c r="H1" s="7"/>
      <c r="I1" s="7"/>
      <c r="J1" s="7"/>
      <c r="K1" s="7"/>
      <c r="L1" s="7"/>
      <c r="M1" s="2"/>
      <c r="N1" s="2"/>
    </row>
    <row r="2" spans="1:14" x14ac:dyDescent="0.45">
      <c r="A2" s="2" t="s">
        <v>22</v>
      </c>
      <c r="B2" s="2"/>
      <c r="C2" s="2"/>
      <c r="D2" s="2"/>
      <c r="E2" s="2"/>
      <c r="F2" s="2"/>
      <c r="G2" s="2"/>
      <c r="H2" s="7"/>
      <c r="I2" s="7"/>
      <c r="J2" s="7"/>
      <c r="K2" s="7"/>
      <c r="L2" s="7"/>
      <c r="M2" s="2"/>
      <c r="N2" s="2"/>
    </row>
    <row r="3" spans="1:14" x14ac:dyDescent="0.45">
      <c r="A3" s="2"/>
      <c r="B3" s="1" t="s">
        <v>11</v>
      </c>
      <c r="C3" s="1" t="s">
        <v>2</v>
      </c>
      <c r="D3" s="1" t="s">
        <v>12</v>
      </c>
      <c r="E3" s="1" t="s">
        <v>1</v>
      </c>
      <c r="F3" s="1" t="s">
        <v>18</v>
      </c>
      <c r="G3" s="1" t="s">
        <v>11</v>
      </c>
      <c r="H3" s="7"/>
      <c r="I3" s="7"/>
      <c r="J3" s="8" t="s">
        <v>31</v>
      </c>
      <c r="K3" s="8" t="s">
        <v>30</v>
      </c>
      <c r="L3" s="8" t="s">
        <v>32</v>
      </c>
      <c r="M3" s="1" t="s">
        <v>29</v>
      </c>
      <c r="N3" s="1"/>
    </row>
    <row r="4" spans="1:14" x14ac:dyDescent="0.45">
      <c r="A4" s="1" t="s">
        <v>1</v>
      </c>
      <c r="B4" s="5"/>
      <c r="C4" s="5"/>
      <c r="D4" s="5"/>
      <c r="E4" s="19">
        <v>35</v>
      </c>
      <c r="F4" s="5"/>
      <c r="G4" s="5"/>
      <c r="H4" s="7"/>
      <c r="I4" s="1" t="s">
        <v>1</v>
      </c>
      <c r="J4" s="31">
        <f t="shared" ref="J4:J14" si="0">SUM(B4:G4)</f>
        <v>35</v>
      </c>
      <c r="K4" s="7">
        <v>9999</v>
      </c>
      <c r="L4" s="7"/>
      <c r="M4" s="28">
        <f>J4+K4+L4</f>
        <v>10034</v>
      </c>
      <c r="N4" s="7" t="s">
        <v>1</v>
      </c>
    </row>
    <row r="5" spans="1:14" x14ac:dyDescent="0.45">
      <c r="A5" s="1" t="s">
        <v>10</v>
      </c>
      <c r="B5" s="16"/>
      <c r="C5" s="16"/>
      <c r="D5" s="16"/>
      <c r="E5" s="16"/>
      <c r="F5" s="16"/>
      <c r="G5" s="16"/>
      <c r="H5" s="7"/>
      <c r="I5" s="1" t="s">
        <v>10</v>
      </c>
      <c r="J5" s="17">
        <f t="shared" si="0"/>
        <v>0</v>
      </c>
      <c r="K5" s="7"/>
      <c r="L5" s="17"/>
      <c r="M5" s="7"/>
      <c r="N5" s="7"/>
    </row>
    <row r="6" spans="1:14" x14ac:dyDescent="0.45">
      <c r="A6" s="1" t="s">
        <v>2</v>
      </c>
      <c r="B6" s="5"/>
      <c r="C6" s="19">
        <v>3055</v>
      </c>
      <c r="D6" s="5"/>
      <c r="E6" s="5"/>
      <c r="F6" s="5"/>
      <c r="G6" s="5"/>
      <c r="H6" s="7"/>
      <c r="I6" s="1" t="s">
        <v>2</v>
      </c>
      <c r="J6" s="31">
        <f t="shared" si="0"/>
        <v>3055</v>
      </c>
      <c r="K6" s="7">
        <v>9999</v>
      </c>
      <c r="L6" s="7"/>
      <c r="M6" s="28">
        <f>K6*(1+J5+L5)+J6</f>
        <v>13054</v>
      </c>
      <c r="N6" s="7" t="s">
        <v>2</v>
      </c>
    </row>
    <row r="7" spans="1:14" x14ac:dyDescent="0.45">
      <c r="A7" s="1" t="s">
        <v>25</v>
      </c>
      <c r="B7" s="16"/>
      <c r="C7" s="16"/>
      <c r="D7" s="16"/>
      <c r="E7" s="16"/>
      <c r="F7" s="16"/>
      <c r="G7" s="16"/>
      <c r="H7" s="7"/>
      <c r="I7" s="1" t="s">
        <v>25</v>
      </c>
      <c r="J7" s="17">
        <f t="shared" si="0"/>
        <v>0</v>
      </c>
      <c r="K7" s="7"/>
      <c r="L7" s="7"/>
      <c r="M7" s="7"/>
      <c r="N7" s="7"/>
    </row>
    <row r="8" spans="1:14" x14ac:dyDescent="0.45">
      <c r="A8" s="1" t="s">
        <v>12</v>
      </c>
      <c r="B8" s="5"/>
      <c r="C8" s="5"/>
      <c r="D8" s="19">
        <v>350</v>
      </c>
      <c r="E8" s="5"/>
      <c r="F8" s="5"/>
      <c r="G8" s="5"/>
      <c r="H8" s="7"/>
      <c r="I8" s="1" t="s">
        <v>12</v>
      </c>
      <c r="J8" s="31">
        <f t="shared" si="0"/>
        <v>350</v>
      </c>
      <c r="K8" s="7">
        <v>9999</v>
      </c>
      <c r="L8" s="7"/>
      <c r="M8" s="28">
        <f>K8*(1+J7+L7)+J8</f>
        <v>10349</v>
      </c>
      <c r="N8" s="7" t="s">
        <v>12</v>
      </c>
    </row>
    <row r="9" spans="1:14" x14ac:dyDescent="0.45">
      <c r="A9" s="1" t="s">
        <v>18</v>
      </c>
      <c r="B9" s="16"/>
      <c r="C9" s="16"/>
      <c r="D9" s="16"/>
      <c r="E9" s="16"/>
      <c r="F9" s="20">
        <v>0.45</v>
      </c>
      <c r="G9" s="16"/>
      <c r="H9" s="7"/>
      <c r="I9" s="1" t="s">
        <v>18</v>
      </c>
      <c r="J9" s="17">
        <f t="shared" si="0"/>
        <v>0.45</v>
      </c>
      <c r="K9" s="7"/>
      <c r="L9" s="7"/>
      <c r="M9" s="25">
        <f>J9+K9+L9</f>
        <v>0.45</v>
      </c>
      <c r="N9" s="7" t="s">
        <v>18</v>
      </c>
    </row>
    <row r="10" spans="1:14" x14ac:dyDescent="0.45">
      <c r="A10" s="1" t="s">
        <v>19</v>
      </c>
      <c r="B10" s="16"/>
      <c r="C10" s="16"/>
      <c r="D10" s="16"/>
      <c r="E10" s="16"/>
      <c r="F10" s="16"/>
      <c r="G10" s="16"/>
      <c r="H10" s="7"/>
      <c r="I10" s="1" t="s">
        <v>19</v>
      </c>
      <c r="J10" s="17">
        <f t="shared" si="0"/>
        <v>0</v>
      </c>
      <c r="K10" s="17">
        <v>1.5</v>
      </c>
      <c r="L10" s="17"/>
      <c r="M10" s="25">
        <f>J10+K10+L10</f>
        <v>1.5</v>
      </c>
      <c r="N10" s="7" t="s">
        <v>19</v>
      </c>
    </row>
    <row r="11" spans="1:14" x14ac:dyDescent="0.45">
      <c r="A11" s="1" t="s">
        <v>26</v>
      </c>
      <c r="B11" s="16"/>
      <c r="C11" s="16"/>
      <c r="D11" s="16"/>
      <c r="E11" s="16"/>
      <c r="F11" s="16"/>
      <c r="G11" s="20">
        <v>0.5</v>
      </c>
      <c r="H11" s="7"/>
      <c r="I11" s="1" t="s">
        <v>26</v>
      </c>
      <c r="J11" s="17">
        <f t="shared" si="0"/>
        <v>0.5</v>
      </c>
      <c r="K11" s="7"/>
      <c r="L11" s="7"/>
      <c r="M11" s="7"/>
      <c r="N11" s="7"/>
    </row>
    <row r="12" spans="1:14" x14ac:dyDescent="0.45">
      <c r="A12" s="1" t="s">
        <v>11</v>
      </c>
      <c r="B12" s="19">
        <v>625</v>
      </c>
      <c r="C12" s="5"/>
      <c r="D12" s="5"/>
      <c r="E12" s="5"/>
      <c r="F12" s="5"/>
      <c r="G12" s="5"/>
      <c r="H12" s="7"/>
      <c r="I12" s="1" t="s">
        <v>11</v>
      </c>
      <c r="J12" s="31">
        <f t="shared" si="0"/>
        <v>625</v>
      </c>
      <c r="K12" s="7">
        <v>9999</v>
      </c>
      <c r="L12" s="7"/>
      <c r="M12" s="28">
        <f>K12*(1+J11+L11)+J12</f>
        <v>15623.5</v>
      </c>
      <c r="N12" s="7" t="s">
        <v>11</v>
      </c>
    </row>
    <row r="13" spans="1:14" x14ac:dyDescent="0.45">
      <c r="A13" s="1" t="s">
        <v>28</v>
      </c>
      <c r="B13" s="16"/>
      <c r="C13" s="16"/>
      <c r="D13" s="16"/>
      <c r="E13" s="16"/>
      <c r="F13" s="16"/>
      <c r="G13" s="16"/>
      <c r="H13" s="7"/>
      <c r="I13" s="1" t="s">
        <v>28</v>
      </c>
      <c r="J13" s="17">
        <f t="shared" si="0"/>
        <v>0</v>
      </c>
      <c r="K13" s="7"/>
      <c r="L13" s="7"/>
      <c r="M13" s="25">
        <f>J13+K13+L13</f>
        <v>0</v>
      </c>
      <c r="N13" s="7" t="s">
        <v>28</v>
      </c>
    </row>
    <row r="14" spans="1:14" x14ac:dyDescent="0.45">
      <c r="A14" s="1"/>
      <c r="B14" s="16"/>
      <c r="C14" s="16"/>
      <c r="D14" s="12"/>
      <c r="E14" s="16"/>
      <c r="F14" s="16"/>
      <c r="G14" s="16"/>
      <c r="H14" s="7"/>
      <c r="I14" s="1" t="s">
        <v>27</v>
      </c>
      <c r="J14" s="17">
        <f t="shared" si="0"/>
        <v>0</v>
      </c>
      <c r="K14" s="7"/>
      <c r="L14" s="7"/>
      <c r="M14" s="25">
        <f>J14+K14+L14</f>
        <v>0</v>
      </c>
      <c r="N14" s="7" t="s">
        <v>27</v>
      </c>
    </row>
    <row r="15" spans="1:14" x14ac:dyDescent="0.45">
      <c r="A15" s="2"/>
      <c r="B15" s="2"/>
      <c r="C15" s="2"/>
      <c r="D15" s="2"/>
      <c r="E15" s="2"/>
      <c r="F15" s="2"/>
      <c r="G15" s="2"/>
      <c r="H15" s="7"/>
      <c r="I15" s="7"/>
      <c r="J15" s="7"/>
      <c r="K15" s="7"/>
      <c r="L15" s="7"/>
      <c r="M15" s="2"/>
      <c r="N15" s="2"/>
    </row>
    <row r="17" spans="1:14" x14ac:dyDescent="0.45">
      <c r="A17" s="4" t="s">
        <v>14</v>
      </c>
      <c r="B17" s="33" t="s">
        <v>0</v>
      </c>
      <c r="C17" s="32" t="s">
        <v>5</v>
      </c>
      <c r="D17" s="34" t="s">
        <v>3</v>
      </c>
      <c r="E17" s="32" t="s">
        <v>4</v>
      </c>
      <c r="F17" s="4" t="s">
        <v>6</v>
      </c>
      <c r="G17" s="4" t="s">
        <v>7</v>
      </c>
      <c r="H17" s="7"/>
      <c r="I17" s="7"/>
      <c r="J17" s="7"/>
      <c r="K17" s="7"/>
      <c r="L17" s="7"/>
      <c r="M17" s="2"/>
      <c r="N17" s="2"/>
    </row>
    <row r="18" spans="1:14" x14ac:dyDescent="0.45">
      <c r="A18" s="4"/>
      <c r="B18" s="3">
        <v>0</v>
      </c>
      <c r="C18" s="3">
        <v>0</v>
      </c>
      <c r="D18" s="3">
        <v>0</v>
      </c>
      <c r="E18" s="3">
        <v>0</v>
      </c>
      <c r="F18" s="32">
        <v>8</v>
      </c>
      <c r="G18" s="32">
        <v>10</v>
      </c>
      <c r="H18" s="7"/>
      <c r="I18" s="7"/>
      <c r="J18" s="7"/>
      <c r="K18" s="7"/>
      <c r="L18" s="7"/>
      <c r="M18" s="2"/>
      <c r="N18" s="2"/>
    </row>
    <row r="19" spans="1:14" x14ac:dyDescent="0.45">
      <c r="A19" s="2" t="s">
        <v>43</v>
      </c>
      <c r="B19" s="2" t="s">
        <v>23</v>
      </c>
      <c r="C19" s="2" t="s">
        <v>23</v>
      </c>
      <c r="D19" s="2" t="s">
        <v>23</v>
      </c>
      <c r="E19" s="2" t="s">
        <v>23</v>
      </c>
      <c r="F19" s="2" t="s">
        <v>9</v>
      </c>
      <c r="G19" s="2" t="s">
        <v>9</v>
      </c>
      <c r="H19" s="7"/>
      <c r="I19" s="7"/>
      <c r="J19" s="7"/>
      <c r="K19" s="7"/>
      <c r="L19" s="7"/>
      <c r="M19" s="2"/>
      <c r="N19" s="2"/>
    </row>
    <row r="20" spans="1:14" x14ac:dyDescent="0.45">
      <c r="A20" s="2"/>
      <c r="B20" s="1" t="s">
        <v>11</v>
      </c>
      <c r="C20" s="1" t="s">
        <v>2</v>
      </c>
      <c r="D20" s="1" t="s">
        <v>12</v>
      </c>
      <c r="E20" s="1" t="s">
        <v>1</v>
      </c>
      <c r="F20" s="1" t="s">
        <v>2</v>
      </c>
      <c r="G20" s="1" t="s">
        <v>12</v>
      </c>
      <c r="H20" s="7"/>
      <c r="I20" s="7"/>
      <c r="J20" s="8" t="s">
        <v>31</v>
      </c>
      <c r="K20" s="8" t="s">
        <v>30</v>
      </c>
      <c r="L20" s="8" t="s">
        <v>32</v>
      </c>
      <c r="M20" s="1" t="s">
        <v>29</v>
      </c>
      <c r="N20" s="2"/>
    </row>
    <row r="21" spans="1:14" x14ac:dyDescent="0.45">
      <c r="A21" s="1" t="s">
        <v>1</v>
      </c>
      <c r="B21" s="5"/>
      <c r="C21" s="5"/>
      <c r="D21" s="5"/>
      <c r="E21" s="19">
        <v>35</v>
      </c>
      <c r="F21" s="5"/>
      <c r="G21" s="5"/>
      <c r="H21" s="7"/>
      <c r="I21" s="1" t="s">
        <v>1</v>
      </c>
      <c r="J21" s="31">
        <f t="shared" ref="J21:J31" si="1">SUM(B21:G21)</f>
        <v>35</v>
      </c>
      <c r="K21" s="7">
        <v>91</v>
      </c>
      <c r="L21" s="7"/>
      <c r="M21" s="27">
        <f>J21+K21+L21</f>
        <v>126</v>
      </c>
      <c r="N21" s="23" t="s">
        <v>1</v>
      </c>
    </row>
    <row r="22" spans="1:14" x14ac:dyDescent="0.45">
      <c r="A22" s="1" t="s">
        <v>10</v>
      </c>
      <c r="B22" s="15">
        <v>0.18</v>
      </c>
      <c r="C22" s="16">
        <v>0.248</v>
      </c>
      <c r="D22" s="14">
        <v>9.2999999999999999E-2</v>
      </c>
      <c r="E22" s="16"/>
      <c r="F22" s="13">
        <v>0.24299999999999999</v>
      </c>
      <c r="G22" s="13">
        <v>0.21</v>
      </c>
      <c r="H22" s="7"/>
      <c r="I22" s="1" t="s">
        <v>10</v>
      </c>
      <c r="J22" s="17">
        <f t="shared" si="1"/>
        <v>0.97399999999999998</v>
      </c>
      <c r="K22" s="7"/>
      <c r="L22" s="17"/>
      <c r="M22" s="5"/>
      <c r="N22" s="5"/>
    </row>
    <row r="23" spans="1:14" x14ac:dyDescent="0.45">
      <c r="A23" s="1" t="s">
        <v>2</v>
      </c>
      <c r="B23" s="5"/>
      <c r="C23" s="19">
        <v>3055</v>
      </c>
      <c r="D23" s="5"/>
      <c r="E23" s="11">
        <v>427</v>
      </c>
      <c r="F23" s="19">
        <v>3055</v>
      </c>
      <c r="G23" s="9">
        <v>714</v>
      </c>
      <c r="H23" s="7"/>
      <c r="I23" s="1" t="s">
        <v>2</v>
      </c>
      <c r="J23" s="31">
        <f t="shared" si="1"/>
        <v>7251</v>
      </c>
      <c r="K23" s="7">
        <v>6784</v>
      </c>
      <c r="L23" s="7"/>
      <c r="M23" s="26">
        <f>K23*(1+J22+L22)+J23</f>
        <v>20642.616000000002</v>
      </c>
      <c r="N23" s="21" t="s">
        <v>2</v>
      </c>
    </row>
    <row r="24" spans="1:14" x14ac:dyDescent="0.45">
      <c r="A24" s="1" t="s">
        <v>25</v>
      </c>
      <c r="B24" s="16"/>
      <c r="C24" s="16">
        <v>8.4000000000000005E-2</v>
      </c>
      <c r="D24" s="16"/>
      <c r="E24" s="14">
        <v>8.8999999999999996E-2</v>
      </c>
      <c r="F24" s="16"/>
      <c r="G24" s="20">
        <v>0.5</v>
      </c>
      <c r="H24" s="7"/>
      <c r="I24" s="1" t="s">
        <v>25</v>
      </c>
      <c r="J24" s="17">
        <f t="shared" si="1"/>
        <v>0.67300000000000004</v>
      </c>
      <c r="K24" s="7"/>
      <c r="L24" s="7"/>
      <c r="M24" s="7"/>
      <c r="N24" s="7"/>
    </row>
    <row r="25" spans="1:14" x14ac:dyDescent="0.45">
      <c r="A25" s="1" t="s">
        <v>12</v>
      </c>
      <c r="B25" s="9">
        <v>128</v>
      </c>
      <c r="C25" s="5">
        <v>66</v>
      </c>
      <c r="D25" s="19">
        <v>350</v>
      </c>
      <c r="E25" s="5"/>
      <c r="F25" s="9">
        <v>116</v>
      </c>
      <c r="G25" s="10">
        <v>168</v>
      </c>
      <c r="H25" s="7"/>
      <c r="I25" s="1" t="s">
        <v>12</v>
      </c>
      <c r="J25" s="31">
        <f t="shared" si="1"/>
        <v>828</v>
      </c>
      <c r="K25" s="7">
        <v>894</v>
      </c>
      <c r="L25" s="7"/>
      <c r="M25" s="29">
        <f>K25*(1+J24+L24)+J25</f>
        <v>2323.6620000000003</v>
      </c>
      <c r="N25" s="22" t="s">
        <v>12</v>
      </c>
    </row>
    <row r="26" spans="1:14" x14ac:dyDescent="0.45">
      <c r="A26" s="1" t="s">
        <v>18</v>
      </c>
      <c r="B26" s="16">
        <v>7.0999999999999994E-2</v>
      </c>
      <c r="C26" s="16"/>
      <c r="D26" s="16"/>
      <c r="E26" s="16"/>
      <c r="F26" s="16"/>
      <c r="G26" s="16"/>
      <c r="H26" s="7"/>
      <c r="I26" s="1" t="s">
        <v>18</v>
      </c>
      <c r="J26" s="17">
        <f t="shared" si="1"/>
        <v>7.0999999999999994E-2</v>
      </c>
      <c r="K26" s="7"/>
      <c r="L26" s="7"/>
      <c r="M26" s="25">
        <f>J26+K26+L26</f>
        <v>7.0999999999999994E-2</v>
      </c>
      <c r="N26" s="7" t="s">
        <v>18</v>
      </c>
    </row>
    <row r="27" spans="1:14" x14ac:dyDescent="0.45">
      <c r="A27" s="1" t="s">
        <v>19</v>
      </c>
      <c r="B27" s="16"/>
      <c r="C27" s="16"/>
      <c r="D27" s="16"/>
      <c r="E27" s="16"/>
      <c r="F27" s="16"/>
      <c r="G27" s="16"/>
      <c r="H27" s="7"/>
      <c r="I27" s="1" t="s">
        <v>19</v>
      </c>
      <c r="J27" s="17">
        <f t="shared" si="1"/>
        <v>0</v>
      </c>
      <c r="K27" s="17">
        <v>1.5</v>
      </c>
      <c r="L27" s="17"/>
      <c r="M27" s="25">
        <f>J27+K27+L27</f>
        <v>1.5</v>
      </c>
      <c r="N27" s="7" t="s">
        <v>19</v>
      </c>
    </row>
    <row r="28" spans="1:14" x14ac:dyDescent="0.45">
      <c r="A28" s="1" t="s">
        <v>26</v>
      </c>
      <c r="B28" s="16"/>
      <c r="C28" s="16"/>
      <c r="D28" s="16">
        <v>8.5000000000000006E-2</v>
      </c>
      <c r="E28" s="16"/>
      <c r="F28" s="16"/>
      <c r="G28" s="16"/>
      <c r="H28" s="7"/>
      <c r="I28" s="1" t="s">
        <v>26</v>
      </c>
      <c r="J28" s="17">
        <f t="shared" si="1"/>
        <v>8.5000000000000006E-2</v>
      </c>
      <c r="K28" s="7"/>
      <c r="L28" s="7"/>
      <c r="M28" s="7"/>
      <c r="N28" s="7"/>
    </row>
    <row r="29" spans="1:14" x14ac:dyDescent="0.45">
      <c r="A29" s="1" t="s">
        <v>11</v>
      </c>
      <c r="B29" s="19">
        <v>625</v>
      </c>
      <c r="C29" s="5"/>
      <c r="D29" s="5"/>
      <c r="E29" s="5"/>
      <c r="F29" s="5"/>
      <c r="G29" s="5"/>
      <c r="H29" s="7"/>
      <c r="I29" s="1" t="s">
        <v>11</v>
      </c>
      <c r="J29" s="31">
        <f t="shared" si="1"/>
        <v>625</v>
      </c>
      <c r="K29" s="7">
        <v>710</v>
      </c>
      <c r="L29" s="7"/>
      <c r="M29" s="28">
        <f>K29*(1+J28+L28)+J29</f>
        <v>1395.35</v>
      </c>
      <c r="N29" s="7" t="s">
        <v>11</v>
      </c>
    </row>
    <row r="30" spans="1:14" x14ac:dyDescent="0.45">
      <c r="A30" s="1" t="s">
        <v>28</v>
      </c>
      <c r="B30" s="16"/>
      <c r="C30" s="16"/>
      <c r="D30" s="16"/>
      <c r="E30" s="16"/>
      <c r="F30" s="16">
        <v>0.152</v>
      </c>
      <c r="G30" s="16"/>
      <c r="H30" s="7"/>
      <c r="I30" s="1" t="s">
        <v>28</v>
      </c>
      <c r="J30" s="17">
        <f t="shared" si="1"/>
        <v>0.152</v>
      </c>
      <c r="K30" s="7"/>
      <c r="L30" s="7"/>
      <c r="M30" s="25">
        <f>J30+K30+L30</f>
        <v>0.152</v>
      </c>
      <c r="N30" s="7" t="s">
        <v>28</v>
      </c>
    </row>
    <row r="31" spans="1:14" x14ac:dyDescent="0.45">
      <c r="A31" s="1" t="s">
        <v>27</v>
      </c>
      <c r="B31" s="16">
        <v>9.6000000000000002E-2</v>
      </c>
      <c r="C31" s="16"/>
      <c r="D31" s="12"/>
      <c r="E31" s="16">
        <v>0.109</v>
      </c>
      <c r="F31" s="16"/>
      <c r="G31" s="16"/>
      <c r="H31" s="7"/>
      <c r="I31" s="1" t="s">
        <v>27</v>
      </c>
      <c r="J31" s="17">
        <f t="shared" si="1"/>
        <v>0.20500000000000002</v>
      </c>
      <c r="K31" s="7"/>
      <c r="L31" s="7"/>
      <c r="M31" s="25">
        <f>J31+K31+L31</f>
        <v>0.20500000000000002</v>
      </c>
      <c r="N31" s="7" t="s">
        <v>27</v>
      </c>
    </row>
    <row r="33" spans="1:14" x14ac:dyDescent="0.45">
      <c r="A33" s="4" t="s">
        <v>14</v>
      </c>
      <c r="B33" s="33" t="s">
        <v>0</v>
      </c>
      <c r="C33" s="32" t="s">
        <v>5</v>
      </c>
      <c r="D33" s="34" t="s">
        <v>3</v>
      </c>
      <c r="E33" s="32" t="s">
        <v>4</v>
      </c>
      <c r="F33" s="4" t="s">
        <v>6</v>
      </c>
      <c r="G33" s="4" t="s">
        <v>7</v>
      </c>
      <c r="H33" s="7"/>
      <c r="I33" s="7"/>
      <c r="J33" s="7"/>
      <c r="K33" s="7"/>
      <c r="L33" s="7"/>
      <c r="M33" s="2"/>
      <c r="N33" s="2"/>
    </row>
    <row r="34" spans="1:14" x14ac:dyDescent="0.45">
      <c r="A34" s="4"/>
      <c r="B34" s="3">
        <v>0</v>
      </c>
      <c r="C34" s="3">
        <v>0</v>
      </c>
      <c r="D34" s="3">
        <v>0</v>
      </c>
      <c r="E34" s="3">
        <v>0</v>
      </c>
      <c r="F34" s="32">
        <v>8</v>
      </c>
      <c r="G34" s="32">
        <v>10</v>
      </c>
      <c r="H34" s="7"/>
      <c r="I34" s="7"/>
      <c r="J34" s="7"/>
      <c r="K34" s="7"/>
      <c r="L34" s="7"/>
      <c r="M34" s="2"/>
      <c r="N34" s="2"/>
    </row>
    <row r="35" spans="1:14" x14ac:dyDescent="0.45">
      <c r="A35" s="2" t="s">
        <v>43</v>
      </c>
      <c r="B35" s="2" t="s">
        <v>23</v>
      </c>
      <c r="C35" s="2" t="s">
        <v>23</v>
      </c>
      <c r="D35" s="2" t="s">
        <v>23</v>
      </c>
      <c r="E35" s="2" t="s">
        <v>23</v>
      </c>
      <c r="F35" s="2" t="s">
        <v>9</v>
      </c>
      <c r="G35" s="2" t="s">
        <v>9</v>
      </c>
      <c r="H35" s="7"/>
      <c r="I35" s="7"/>
      <c r="J35" s="7"/>
      <c r="K35" s="7"/>
      <c r="L35" s="7"/>
      <c r="M35" s="2"/>
      <c r="N35" s="2"/>
    </row>
    <row r="36" spans="1:14" x14ac:dyDescent="0.45">
      <c r="A36" s="2"/>
      <c r="B36" s="1" t="s">
        <v>11</v>
      </c>
      <c r="C36" s="1" t="s">
        <v>2</v>
      </c>
      <c r="D36" s="1" t="s">
        <v>12</v>
      </c>
      <c r="E36" s="1" t="s">
        <v>1</v>
      </c>
      <c r="F36" s="1" t="s">
        <v>2</v>
      </c>
      <c r="G36" s="1" t="s">
        <v>12</v>
      </c>
      <c r="H36" s="7"/>
      <c r="I36" s="7"/>
      <c r="J36" s="8" t="s">
        <v>31</v>
      </c>
      <c r="K36" s="8" t="s">
        <v>30</v>
      </c>
      <c r="L36" s="8" t="s">
        <v>32</v>
      </c>
      <c r="M36" s="1" t="s">
        <v>29</v>
      </c>
      <c r="N36" s="2"/>
    </row>
    <row r="37" spans="1:14" x14ac:dyDescent="0.45">
      <c r="A37" s="1" t="s">
        <v>1</v>
      </c>
      <c r="B37" s="5"/>
      <c r="C37" s="5">
        <v>10</v>
      </c>
      <c r="D37" s="5"/>
      <c r="E37" s="19">
        <v>35</v>
      </c>
      <c r="F37" s="5"/>
      <c r="G37" s="5"/>
      <c r="H37" s="7"/>
      <c r="I37" s="1" t="s">
        <v>1</v>
      </c>
      <c r="J37" s="31">
        <f t="shared" ref="J37:J47" si="2">SUM(B37:G37)</f>
        <v>45</v>
      </c>
      <c r="K37" s="7">
        <v>91</v>
      </c>
      <c r="L37" s="7"/>
      <c r="M37" s="27">
        <f>J37+K37+L37</f>
        <v>136</v>
      </c>
      <c r="N37" s="23" t="s">
        <v>1</v>
      </c>
    </row>
    <row r="38" spans="1:14" x14ac:dyDescent="0.45">
      <c r="A38" s="1" t="s">
        <v>10</v>
      </c>
      <c r="B38" s="15">
        <v>0.18</v>
      </c>
      <c r="C38" s="16">
        <v>0.23799999999999999</v>
      </c>
      <c r="D38" s="14">
        <v>9.2999999999999999E-2</v>
      </c>
      <c r="E38" s="16"/>
      <c r="F38" s="13">
        <v>0.24299999999999999</v>
      </c>
      <c r="G38" s="13">
        <v>0.21</v>
      </c>
      <c r="H38" s="7"/>
      <c r="I38" s="1" t="s">
        <v>10</v>
      </c>
      <c r="J38" s="17">
        <f t="shared" si="2"/>
        <v>0.96399999999999997</v>
      </c>
      <c r="K38" s="7"/>
      <c r="L38" s="17"/>
      <c r="M38" s="5"/>
      <c r="N38" s="5"/>
    </row>
    <row r="39" spans="1:14" x14ac:dyDescent="0.45">
      <c r="A39" s="1" t="s">
        <v>2</v>
      </c>
      <c r="B39" s="5"/>
      <c r="C39" s="19">
        <v>3055</v>
      </c>
      <c r="D39" s="5"/>
      <c r="E39" s="11">
        <v>427</v>
      </c>
      <c r="F39" s="19">
        <v>3055</v>
      </c>
      <c r="G39" s="9">
        <v>714</v>
      </c>
      <c r="H39" s="7"/>
      <c r="I39" s="1" t="s">
        <v>2</v>
      </c>
      <c r="J39" s="31">
        <f t="shared" si="2"/>
        <v>7251</v>
      </c>
      <c r="K39" s="7">
        <v>6784</v>
      </c>
      <c r="L39" s="7"/>
      <c r="M39" s="26">
        <f>K39*(1+J38+L38)+J39</f>
        <v>20574.775999999998</v>
      </c>
      <c r="N39" s="21" t="s">
        <v>2</v>
      </c>
    </row>
    <row r="40" spans="1:14" x14ac:dyDescent="0.45">
      <c r="A40" s="1" t="s">
        <v>25</v>
      </c>
      <c r="B40" s="16"/>
      <c r="C40" s="16"/>
      <c r="D40" s="16"/>
      <c r="E40" s="14">
        <v>8.8999999999999996E-2</v>
      </c>
      <c r="F40" s="16"/>
      <c r="G40" s="20">
        <v>0.5</v>
      </c>
      <c r="H40" s="7"/>
      <c r="I40" s="1" t="s">
        <v>25</v>
      </c>
      <c r="J40" s="17">
        <f t="shared" si="2"/>
        <v>0.58899999999999997</v>
      </c>
      <c r="K40" s="7"/>
      <c r="L40" s="7"/>
      <c r="M40" s="7"/>
      <c r="N40" s="7"/>
    </row>
    <row r="41" spans="1:14" x14ac:dyDescent="0.45">
      <c r="A41" s="1" t="s">
        <v>12</v>
      </c>
      <c r="B41" s="9">
        <v>128</v>
      </c>
      <c r="C41" s="5">
        <v>84</v>
      </c>
      <c r="D41" s="19">
        <v>350</v>
      </c>
      <c r="E41" s="5"/>
      <c r="F41" s="9">
        <v>116</v>
      </c>
      <c r="G41" s="10">
        <v>168</v>
      </c>
      <c r="H41" s="7"/>
      <c r="I41" s="1" t="s">
        <v>12</v>
      </c>
      <c r="J41" s="31">
        <f t="shared" si="2"/>
        <v>846</v>
      </c>
      <c r="K41" s="7">
        <v>894</v>
      </c>
      <c r="L41" s="7"/>
      <c r="M41" s="29">
        <f>K41*(1+J40+L40)+J41</f>
        <v>2266.5659999999998</v>
      </c>
      <c r="N41" s="22" t="s">
        <v>12</v>
      </c>
    </row>
    <row r="42" spans="1:14" x14ac:dyDescent="0.45">
      <c r="A42" s="1" t="s">
        <v>18</v>
      </c>
      <c r="B42" s="16">
        <v>7.0999999999999994E-2</v>
      </c>
      <c r="C42" s="16"/>
      <c r="D42" s="16"/>
      <c r="E42" s="16"/>
      <c r="F42" s="16"/>
      <c r="G42" s="16"/>
      <c r="H42" s="7"/>
      <c r="I42" s="1" t="s">
        <v>18</v>
      </c>
      <c r="J42" s="17">
        <f t="shared" si="2"/>
        <v>7.0999999999999994E-2</v>
      </c>
      <c r="K42" s="7"/>
      <c r="L42" s="7"/>
      <c r="M42" s="25">
        <f>J42+K42+L42</f>
        <v>7.0999999999999994E-2</v>
      </c>
      <c r="N42" s="7" t="s">
        <v>18</v>
      </c>
    </row>
    <row r="43" spans="1:14" x14ac:dyDescent="0.45">
      <c r="A43" s="1" t="s">
        <v>19</v>
      </c>
      <c r="B43" s="16"/>
      <c r="C43" s="16"/>
      <c r="D43" s="16"/>
      <c r="E43" s="16"/>
      <c r="F43" s="16"/>
      <c r="G43" s="16"/>
      <c r="H43" s="7"/>
      <c r="I43" s="1" t="s">
        <v>19</v>
      </c>
      <c r="J43" s="17">
        <f t="shared" si="2"/>
        <v>0</v>
      </c>
      <c r="K43" s="17">
        <v>1.5</v>
      </c>
      <c r="L43" s="17"/>
      <c r="M43" s="25">
        <f>J43+K43+L43</f>
        <v>1.5</v>
      </c>
      <c r="N43" s="7" t="s">
        <v>19</v>
      </c>
    </row>
    <row r="44" spans="1:14" x14ac:dyDescent="0.45">
      <c r="A44" s="1" t="s">
        <v>26</v>
      </c>
      <c r="B44" s="16"/>
      <c r="C44" s="16"/>
      <c r="D44" s="16">
        <v>8.5000000000000006E-2</v>
      </c>
      <c r="E44" s="16"/>
      <c r="F44" s="16"/>
      <c r="G44" s="16"/>
      <c r="H44" s="7"/>
      <c r="I44" s="1" t="s">
        <v>26</v>
      </c>
      <c r="J44" s="17">
        <f t="shared" si="2"/>
        <v>8.5000000000000006E-2</v>
      </c>
      <c r="K44" s="7"/>
      <c r="L44" s="7"/>
      <c r="M44" s="7"/>
      <c r="N44" s="7"/>
    </row>
    <row r="45" spans="1:14" x14ac:dyDescent="0.45">
      <c r="A45" s="1" t="s">
        <v>11</v>
      </c>
      <c r="B45" s="19">
        <v>625</v>
      </c>
      <c r="C45" s="5"/>
      <c r="D45" s="5"/>
      <c r="E45" s="5"/>
      <c r="F45" s="5"/>
      <c r="G45" s="5"/>
      <c r="H45" s="7"/>
      <c r="I45" s="1" t="s">
        <v>11</v>
      </c>
      <c r="J45" s="31">
        <f t="shared" si="2"/>
        <v>625</v>
      </c>
      <c r="K45" s="7">
        <v>710</v>
      </c>
      <c r="L45" s="7"/>
      <c r="M45" s="28">
        <f>K45*(1+J44+L44)+J45</f>
        <v>1395.35</v>
      </c>
      <c r="N45" s="7" t="s">
        <v>11</v>
      </c>
    </row>
    <row r="46" spans="1:14" x14ac:dyDescent="0.45">
      <c r="A46" s="1" t="s">
        <v>28</v>
      </c>
      <c r="B46" s="16"/>
      <c r="C46" s="16"/>
      <c r="D46" s="16"/>
      <c r="E46" s="16"/>
      <c r="F46" s="16">
        <v>0.152</v>
      </c>
      <c r="G46" s="16"/>
      <c r="H46" s="7"/>
      <c r="I46" s="1" t="s">
        <v>28</v>
      </c>
      <c r="J46" s="17">
        <f t="shared" si="2"/>
        <v>0.152</v>
      </c>
      <c r="K46" s="7"/>
      <c r="L46" s="7"/>
      <c r="M46" s="25">
        <f>J46+K46+L46</f>
        <v>0.152</v>
      </c>
      <c r="N46" s="7" t="s">
        <v>28</v>
      </c>
    </row>
    <row r="47" spans="1:14" x14ac:dyDescent="0.45">
      <c r="A47" s="1" t="s">
        <v>27</v>
      </c>
      <c r="B47" s="16">
        <v>9.6000000000000002E-2</v>
      </c>
      <c r="C47" s="16"/>
      <c r="D47" s="12"/>
      <c r="E47" s="16">
        <v>0.109</v>
      </c>
      <c r="F47" s="16"/>
      <c r="G47" s="16"/>
      <c r="H47" s="7"/>
      <c r="I47" s="1" t="s">
        <v>27</v>
      </c>
      <c r="J47" s="17">
        <f t="shared" si="2"/>
        <v>0.20500000000000002</v>
      </c>
      <c r="K47" s="7"/>
      <c r="L47" s="7"/>
      <c r="M47" s="25">
        <f>J47+K47+L47</f>
        <v>0.20500000000000002</v>
      </c>
      <c r="N47" s="7" t="s">
        <v>27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Chars</vt:lpstr>
      <vt:lpstr>Retired</vt:lpstr>
      <vt:lpstr>Raid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Peng</dc:creator>
  <cp:lastModifiedBy>Philip Peng</cp:lastModifiedBy>
  <dcterms:created xsi:type="dcterms:W3CDTF">2022-06-26T04:09:29Z</dcterms:created>
  <dcterms:modified xsi:type="dcterms:W3CDTF">2022-08-25T22:45:36Z</dcterms:modified>
</cp:coreProperties>
</file>