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c2/"/>
    </mc:Choice>
  </mc:AlternateContent>
  <bookViews>
    <workbookView xWindow="0" yWindow="0" windowWidth="28800" windowHeight="12435" activeTab="1"/>
  </bookViews>
  <sheets>
    <sheet name="Mat Prices" sheetId="1" r:id="rId1"/>
    <sheet name="Engineering" sheetId="5" r:id="rId2"/>
    <sheet name="Tailoring" sheetId="6" r:id="rId3"/>
    <sheet name="Blacksmith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I44" i="7"/>
  <c r="H44" i="7"/>
  <c r="N44" i="7" s="1"/>
  <c r="G44" i="7"/>
  <c r="M44" i="7" s="1"/>
  <c r="I43" i="7"/>
  <c r="G43" i="7" s="1"/>
  <c r="M43" i="7" s="1"/>
  <c r="I42" i="7"/>
  <c r="G42" i="7" s="1"/>
  <c r="M42" i="7" s="1"/>
  <c r="H42" i="7"/>
  <c r="N42" i="7" s="1"/>
  <c r="I41" i="7"/>
  <c r="G40" i="7"/>
  <c r="N37" i="7"/>
  <c r="I37" i="7"/>
  <c r="G37" i="7" s="1"/>
  <c r="M37" i="7" s="1"/>
  <c r="H37" i="7"/>
  <c r="N36" i="7"/>
  <c r="I36" i="7"/>
  <c r="H36" i="7"/>
  <c r="H43" i="7" s="1"/>
  <c r="N43" i="7" s="1"/>
  <c r="H35" i="7"/>
  <c r="N35" i="7" s="1"/>
  <c r="G35" i="7"/>
  <c r="M35" i="7" s="1"/>
  <c r="N34" i="7"/>
  <c r="H34" i="7"/>
  <c r="G34" i="7" s="1"/>
  <c r="M34" i="7" s="1"/>
  <c r="H33" i="7"/>
  <c r="N33" i="7" s="1"/>
  <c r="N32" i="7"/>
  <c r="H32" i="7"/>
  <c r="H31" i="7"/>
  <c r="N31" i="7" s="1"/>
  <c r="N30" i="7"/>
  <c r="H30" i="7"/>
  <c r="G30" i="7" s="1"/>
  <c r="M30" i="7" s="1"/>
  <c r="H29" i="7"/>
  <c r="N29" i="7" s="1"/>
  <c r="N28" i="7"/>
  <c r="I28" i="7"/>
  <c r="G28" i="7" s="1"/>
  <c r="H28" i="7"/>
  <c r="I24" i="7"/>
  <c r="G24" i="7" s="1"/>
  <c r="H24" i="7"/>
  <c r="I23" i="7"/>
  <c r="H23" i="7"/>
  <c r="I22" i="7"/>
  <c r="H22" i="7"/>
  <c r="G22" i="7"/>
  <c r="I21" i="7"/>
  <c r="G21" i="7" s="1"/>
  <c r="H21" i="7"/>
  <c r="I20" i="7"/>
  <c r="H20" i="7"/>
  <c r="I19" i="7"/>
  <c r="H19" i="7"/>
  <c r="I18" i="7"/>
  <c r="H18" i="7"/>
  <c r="I17" i="7"/>
  <c r="H17" i="7"/>
  <c r="G17" i="7"/>
  <c r="I13" i="7"/>
  <c r="G13" i="7" s="1"/>
  <c r="H13" i="7"/>
  <c r="I12" i="7"/>
  <c r="H12" i="7"/>
  <c r="I11" i="7"/>
  <c r="H11" i="7"/>
  <c r="G11" i="7"/>
  <c r="I10" i="7"/>
  <c r="H10" i="7"/>
  <c r="I9" i="7"/>
  <c r="H9" i="7"/>
  <c r="G9" i="7"/>
  <c r="I44" i="6"/>
  <c r="I43" i="6"/>
  <c r="I42" i="6"/>
  <c r="G42" i="6" s="1"/>
  <c r="M42" i="6" s="1"/>
  <c r="H42" i="6"/>
  <c r="N42" i="6" s="1"/>
  <c r="I41" i="6"/>
  <c r="G40" i="6"/>
  <c r="I37" i="6"/>
  <c r="G37" i="6" s="1"/>
  <c r="M37" i="6" s="1"/>
  <c r="H37" i="6"/>
  <c r="N37" i="6" s="1"/>
  <c r="N36" i="6"/>
  <c r="I36" i="6"/>
  <c r="G36" i="6" s="1"/>
  <c r="M36" i="6" s="1"/>
  <c r="H36" i="6"/>
  <c r="H43" i="6" s="1"/>
  <c r="N43" i="6" s="1"/>
  <c r="N35" i="6"/>
  <c r="H35" i="6"/>
  <c r="G35" i="6"/>
  <c r="M35" i="6" s="1"/>
  <c r="N34" i="6"/>
  <c r="H34" i="6"/>
  <c r="G34" i="6" s="1"/>
  <c r="M34" i="6" s="1"/>
  <c r="N33" i="6"/>
  <c r="H33" i="6"/>
  <c r="N32" i="6"/>
  <c r="H32" i="6"/>
  <c r="N31" i="6"/>
  <c r="H31" i="6"/>
  <c r="N30" i="6"/>
  <c r="H30" i="6"/>
  <c r="G30" i="6" s="1"/>
  <c r="M30" i="6" s="1"/>
  <c r="N29" i="6"/>
  <c r="H29" i="6"/>
  <c r="N28" i="6"/>
  <c r="I28" i="6"/>
  <c r="H28" i="6"/>
  <c r="G28" i="6"/>
  <c r="I24" i="6"/>
  <c r="H24" i="6"/>
  <c r="G24" i="6"/>
  <c r="I23" i="6"/>
  <c r="G23" i="6" s="1"/>
  <c r="H23" i="6"/>
  <c r="I22" i="6"/>
  <c r="G22" i="6" s="1"/>
  <c r="H22" i="6"/>
  <c r="I21" i="6"/>
  <c r="G21" i="6" s="1"/>
  <c r="H21" i="6"/>
  <c r="I20" i="6"/>
  <c r="H20" i="6"/>
  <c r="I19" i="6"/>
  <c r="H19" i="6"/>
  <c r="I18" i="6"/>
  <c r="H18" i="6"/>
  <c r="I17" i="6"/>
  <c r="H17" i="6"/>
  <c r="G17" i="6" s="1"/>
  <c r="I13" i="6"/>
  <c r="G13" i="6" s="1"/>
  <c r="H13" i="6"/>
  <c r="I12" i="6"/>
  <c r="H12" i="6"/>
  <c r="G12" i="6"/>
  <c r="I11" i="6"/>
  <c r="H11" i="6"/>
  <c r="G11" i="6"/>
  <c r="I10" i="6"/>
  <c r="H10" i="6"/>
  <c r="I9" i="6"/>
  <c r="H9" i="6"/>
  <c r="G9" i="6" s="1"/>
  <c r="N37" i="5"/>
  <c r="G37" i="5"/>
  <c r="M37" i="5" s="1"/>
  <c r="H37" i="5"/>
  <c r="I37" i="5"/>
  <c r="G24" i="5"/>
  <c r="H24" i="5"/>
  <c r="I24" i="5"/>
  <c r="G13" i="5"/>
  <c r="H13" i="5"/>
  <c r="I13" i="5"/>
  <c r="M28" i="7" l="1"/>
  <c r="H41" i="7"/>
  <c r="G43" i="6"/>
  <c r="M43" i="6" s="1"/>
  <c r="H44" i="6"/>
  <c r="N44" i="6" s="1"/>
  <c r="H41" i="6"/>
  <c r="N41" i="6" s="1"/>
  <c r="M28" i="6"/>
  <c r="C54" i="7"/>
  <c r="B54" i="7"/>
  <c r="C53" i="7"/>
  <c r="B53" i="7"/>
  <c r="B52" i="7"/>
  <c r="A52" i="7" s="1"/>
  <c r="C51" i="7"/>
  <c r="B51" i="7"/>
  <c r="C47" i="7"/>
  <c r="B47" i="7"/>
  <c r="C46" i="7"/>
  <c r="B46" i="7"/>
  <c r="B45" i="7"/>
  <c r="A45" i="7" s="1"/>
  <c r="C44" i="7"/>
  <c r="B44" i="7"/>
  <c r="C40" i="7"/>
  <c r="B40" i="7"/>
  <c r="C39" i="7"/>
  <c r="B39" i="7"/>
  <c r="B38" i="7"/>
  <c r="C37" i="7"/>
  <c r="B37" i="7"/>
  <c r="C33" i="7"/>
  <c r="B33" i="7"/>
  <c r="C32" i="7"/>
  <c r="B32" i="7"/>
  <c r="B31" i="7"/>
  <c r="C30" i="7"/>
  <c r="B30" i="7"/>
  <c r="A30" i="7"/>
  <c r="C26" i="7"/>
  <c r="B26" i="7"/>
  <c r="A26" i="7" s="1"/>
  <c r="C25" i="7"/>
  <c r="B25" i="7"/>
  <c r="B24" i="7"/>
  <c r="C23" i="7"/>
  <c r="B23" i="7"/>
  <c r="C19" i="7"/>
  <c r="B19" i="7"/>
  <c r="A19" i="7" s="1"/>
  <c r="C18" i="7"/>
  <c r="B18" i="7"/>
  <c r="B17" i="7"/>
  <c r="A17" i="7"/>
  <c r="C16" i="7"/>
  <c r="B16" i="7"/>
  <c r="C12" i="7"/>
  <c r="B12" i="7"/>
  <c r="C11" i="7"/>
  <c r="B11" i="7"/>
  <c r="B10" i="7"/>
  <c r="C9" i="7"/>
  <c r="B9" i="7"/>
  <c r="A9" i="7"/>
  <c r="C54" i="6"/>
  <c r="B54" i="6"/>
  <c r="C53" i="6"/>
  <c r="B53" i="6"/>
  <c r="B52" i="6"/>
  <c r="A52" i="6" s="1"/>
  <c r="C51" i="6"/>
  <c r="B51" i="6"/>
  <c r="C47" i="6"/>
  <c r="B47" i="6"/>
  <c r="C46" i="6"/>
  <c r="B46" i="6"/>
  <c r="B45" i="6"/>
  <c r="A45" i="6" s="1"/>
  <c r="C44" i="6"/>
  <c r="B44" i="6"/>
  <c r="C40" i="6"/>
  <c r="B40" i="6"/>
  <c r="C39" i="6"/>
  <c r="B39" i="6"/>
  <c r="B38" i="6"/>
  <c r="C37" i="6"/>
  <c r="B37" i="6"/>
  <c r="C33" i="6"/>
  <c r="B33" i="6"/>
  <c r="C32" i="6"/>
  <c r="B32" i="6"/>
  <c r="A32" i="6" s="1"/>
  <c r="B31" i="6"/>
  <c r="C30" i="6"/>
  <c r="B30" i="6"/>
  <c r="C26" i="6"/>
  <c r="B26" i="6"/>
  <c r="C25" i="6"/>
  <c r="B25" i="6"/>
  <c r="B24" i="6"/>
  <c r="C23" i="6"/>
  <c r="B23" i="6"/>
  <c r="C19" i="6"/>
  <c r="B19" i="6"/>
  <c r="C18" i="6"/>
  <c r="B18" i="6"/>
  <c r="B17" i="6"/>
  <c r="C16" i="6"/>
  <c r="B16" i="6"/>
  <c r="C12" i="6"/>
  <c r="B12" i="6"/>
  <c r="C11" i="6"/>
  <c r="B11" i="6"/>
  <c r="B10" i="6"/>
  <c r="C9" i="6"/>
  <c r="B9" i="6"/>
  <c r="C54" i="5"/>
  <c r="B54" i="5"/>
  <c r="A54" i="5" s="1"/>
  <c r="C47" i="5"/>
  <c r="B47" i="5"/>
  <c r="C40" i="5"/>
  <c r="B40" i="5"/>
  <c r="B39" i="5"/>
  <c r="C39" i="5"/>
  <c r="C33" i="5"/>
  <c r="B33" i="5"/>
  <c r="C26" i="5"/>
  <c r="B26" i="5"/>
  <c r="A26" i="5" s="1"/>
  <c r="C19" i="5"/>
  <c r="B19" i="5"/>
  <c r="C12" i="5"/>
  <c r="B12" i="5"/>
  <c r="I43" i="5"/>
  <c r="I42" i="5"/>
  <c r="I41" i="5"/>
  <c r="I22" i="5"/>
  <c r="I21" i="5"/>
  <c r="I20" i="5"/>
  <c r="I19" i="5"/>
  <c r="I18" i="5"/>
  <c r="I11" i="5"/>
  <c r="I10" i="5"/>
  <c r="B53" i="5"/>
  <c r="B52" i="5"/>
  <c r="A52" i="5" s="1"/>
  <c r="B51" i="5"/>
  <c r="B46" i="5"/>
  <c r="B45" i="5"/>
  <c r="H34" i="5" s="1"/>
  <c r="N34" i="5" s="1"/>
  <c r="B44" i="5"/>
  <c r="B38" i="5"/>
  <c r="H33" i="5" s="1"/>
  <c r="N33" i="5" s="1"/>
  <c r="B37" i="5"/>
  <c r="B32" i="5"/>
  <c r="B31" i="5"/>
  <c r="H19" i="5" s="1"/>
  <c r="B30" i="5"/>
  <c r="B25" i="5"/>
  <c r="B24" i="5"/>
  <c r="H31" i="5" s="1"/>
  <c r="B23" i="5"/>
  <c r="B18" i="5"/>
  <c r="B17" i="5"/>
  <c r="H30" i="5" s="1"/>
  <c r="B16" i="5"/>
  <c r="B11" i="5"/>
  <c r="B10" i="5"/>
  <c r="H29" i="5" s="1"/>
  <c r="B9" i="5"/>
  <c r="G40" i="5"/>
  <c r="I36" i="5"/>
  <c r="I23" i="5"/>
  <c r="I12" i="5"/>
  <c r="C53" i="5"/>
  <c r="C46" i="5"/>
  <c r="C32" i="5"/>
  <c r="C25" i="5"/>
  <c r="C18" i="5"/>
  <c r="C11" i="5"/>
  <c r="I44" i="5"/>
  <c r="I28" i="5"/>
  <c r="I17" i="5"/>
  <c r="I9" i="5"/>
  <c r="C51" i="5"/>
  <c r="C44" i="5"/>
  <c r="C37" i="5"/>
  <c r="C30" i="5"/>
  <c r="C23" i="5"/>
  <c r="C16" i="5"/>
  <c r="C9" i="5"/>
  <c r="N41" i="7" l="1"/>
  <c r="G41" i="7"/>
  <c r="G44" i="6"/>
  <c r="M44" i="6" s="1"/>
  <c r="G41" i="6"/>
  <c r="A12" i="5"/>
  <c r="A51" i="5"/>
  <c r="A16" i="7"/>
  <c r="A33" i="6"/>
  <c r="A44" i="6"/>
  <c r="A44" i="5"/>
  <c r="A37" i="6"/>
  <c r="A40" i="6"/>
  <c r="A16" i="6"/>
  <c r="A51" i="7"/>
  <c r="A16" i="5"/>
  <c r="A47" i="5"/>
  <c r="A30" i="6"/>
  <c r="A39" i="6"/>
  <c r="H17" i="5"/>
  <c r="G17" i="5" s="1"/>
  <c r="A25" i="6"/>
  <c r="A23" i="6"/>
  <c r="A47" i="6"/>
  <c r="A19" i="5"/>
  <c r="A40" i="5"/>
  <c r="A51" i="6"/>
  <c r="H18" i="5"/>
  <c r="A47" i="7"/>
  <c r="A9" i="6"/>
  <c r="A12" i="7"/>
  <c r="A33" i="7"/>
  <c r="A19" i="6"/>
  <c r="A26" i="6"/>
  <c r="A44" i="7"/>
  <c r="A33" i="5"/>
  <c r="A11" i="6"/>
  <c r="A46" i="6"/>
  <c r="A54" i="6"/>
  <c r="A37" i="7"/>
  <c r="A12" i="6"/>
  <c r="A18" i="6"/>
  <c r="A40" i="7"/>
  <c r="A54" i="7"/>
  <c r="A23" i="7"/>
  <c r="A53" i="6"/>
  <c r="A17" i="6"/>
  <c r="A45" i="5"/>
  <c r="A9" i="5"/>
  <c r="H9" i="5"/>
  <c r="G9" i="5" s="1"/>
  <c r="H21" i="5"/>
  <c r="G21" i="5" s="1"/>
  <c r="A30" i="5"/>
  <c r="H20" i="5"/>
  <c r="H32" i="5"/>
  <c r="H28" i="5"/>
  <c r="G28" i="5" s="1"/>
  <c r="H23" i="5"/>
  <c r="H36" i="5"/>
  <c r="H42" i="5" s="1"/>
  <c r="A23" i="5"/>
  <c r="H10" i="5"/>
  <c r="N31" i="5"/>
  <c r="N29" i="5"/>
  <c r="N30" i="5"/>
  <c r="G30" i="5"/>
  <c r="M30" i="5" s="1"/>
  <c r="A37" i="5"/>
  <c r="H11" i="5"/>
  <c r="G11" i="5" s="1"/>
  <c r="H35" i="5"/>
  <c r="A17" i="5"/>
  <c r="G34" i="5"/>
  <c r="M34" i="5" s="1"/>
  <c r="H12" i="5"/>
  <c r="H22" i="5"/>
  <c r="G22" i="5" s="1"/>
  <c r="D20" i="1"/>
  <c r="D22" i="1"/>
  <c r="D24" i="1"/>
  <c r="D28" i="1"/>
  <c r="D30" i="1"/>
  <c r="D32" i="1"/>
  <c r="D14" i="1"/>
  <c r="D16" i="1"/>
  <c r="D12" i="1"/>
  <c r="D5" i="1"/>
  <c r="D6" i="1"/>
  <c r="D7" i="1"/>
  <c r="D8" i="1"/>
  <c r="D9" i="1"/>
  <c r="D36" i="1"/>
  <c r="B37" i="1" s="1"/>
  <c r="D39" i="1"/>
  <c r="B40" i="1" s="1"/>
  <c r="D42" i="1"/>
  <c r="B43" i="1" s="1"/>
  <c r="D45" i="1"/>
  <c r="B46" i="1" s="1"/>
  <c r="D48" i="1"/>
  <c r="B49" i="1" s="1"/>
  <c r="D51" i="1"/>
  <c r="B52" i="1" s="1"/>
  <c r="D54" i="1"/>
  <c r="B55" i="1" s="1"/>
  <c r="D57" i="1"/>
  <c r="B58" i="1" s="1"/>
  <c r="D60" i="1"/>
  <c r="B61" i="1" s="1"/>
  <c r="D63" i="1"/>
  <c r="B64" i="1" s="1"/>
  <c r="D66" i="1"/>
  <c r="B67" i="1" s="1"/>
  <c r="D69" i="1"/>
  <c r="B70" i="1" s="1"/>
  <c r="D72" i="1"/>
  <c r="A48" i="6" l="1"/>
  <c r="M28" i="5"/>
  <c r="G45" i="7"/>
  <c r="M45" i="7" s="1"/>
  <c r="M41" i="7"/>
  <c r="G45" i="6"/>
  <c r="M45" i="6" s="1"/>
  <c r="M41" i="6"/>
  <c r="A20" i="6"/>
  <c r="A55" i="6"/>
  <c r="N32" i="5"/>
  <c r="H41" i="5"/>
  <c r="G41" i="5" s="1"/>
  <c r="M41" i="5" s="1"/>
  <c r="N36" i="5"/>
  <c r="H44" i="5"/>
  <c r="N44" i="5" s="1"/>
  <c r="N42" i="5"/>
  <c r="G42" i="5"/>
  <c r="M42" i="5" s="1"/>
  <c r="N28" i="5"/>
  <c r="H43" i="5"/>
  <c r="N35" i="5"/>
  <c r="G35" i="5"/>
  <c r="D13" i="1"/>
  <c r="B73" i="1"/>
  <c r="D73" i="1" s="1"/>
  <c r="B74" i="1" s="1"/>
  <c r="D74" i="1" s="1"/>
  <c r="D58" i="1"/>
  <c r="D40" i="1"/>
  <c r="D55" i="1"/>
  <c r="B56" i="1" s="1"/>
  <c r="D67" i="1"/>
  <c r="D64" i="1"/>
  <c r="B21" i="1" s="1"/>
  <c r="D21" i="1" s="1"/>
  <c r="B25" i="1" s="1"/>
  <c r="D25" i="1" s="1"/>
  <c r="D61" i="1"/>
  <c r="D43" i="1"/>
  <c r="B44" i="1" s="1"/>
  <c r="D52" i="1"/>
  <c r="B53" i="1" s="1"/>
  <c r="D46" i="1"/>
  <c r="B47" i="1" s="1"/>
  <c r="D70" i="1"/>
  <c r="B71" i="1" s="1"/>
  <c r="D49" i="1"/>
  <c r="B50" i="1" s="1"/>
  <c r="G44" i="5" l="1"/>
  <c r="M44" i="5" s="1"/>
  <c r="N41" i="5"/>
  <c r="N43" i="5"/>
  <c r="G43" i="5"/>
  <c r="M43" i="5" s="1"/>
  <c r="M35" i="5"/>
  <c r="B15" i="1"/>
  <c r="D15" i="1" s="1"/>
  <c r="B65" i="1"/>
  <c r="D65" i="1" s="1"/>
  <c r="B68" i="1"/>
  <c r="D68" i="1" s="1"/>
  <c r="B41" i="1"/>
  <c r="D41" i="1" s="1"/>
  <c r="B62" i="1"/>
  <c r="D62" i="1" s="1"/>
  <c r="B59" i="1"/>
  <c r="D59" i="1" s="1"/>
  <c r="D56" i="1"/>
  <c r="D53" i="1"/>
  <c r="D71" i="1"/>
  <c r="D37" i="1"/>
  <c r="B29" i="1" s="1"/>
  <c r="D29" i="1" s="1"/>
  <c r="D50" i="1"/>
  <c r="D44" i="1"/>
  <c r="D47" i="1"/>
  <c r="G31" i="7" l="1"/>
  <c r="M31" i="7" s="1"/>
  <c r="G31" i="6"/>
  <c r="M31" i="6" s="1"/>
  <c r="G18" i="7"/>
  <c r="G18" i="6"/>
  <c r="A24" i="6"/>
  <c r="A27" i="6" s="1"/>
  <c r="A24" i="5"/>
  <c r="A24" i="7"/>
  <c r="G31" i="5"/>
  <c r="M31" i="5" s="1"/>
  <c r="G18" i="5"/>
  <c r="G19" i="6"/>
  <c r="G19" i="7"/>
  <c r="G32" i="7"/>
  <c r="M32" i="7" s="1"/>
  <c r="G32" i="6"/>
  <c r="M32" i="6" s="1"/>
  <c r="A31" i="6"/>
  <c r="A34" i="6" s="1"/>
  <c r="A31" i="5"/>
  <c r="G19" i="5"/>
  <c r="A31" i="7"/>
  <c r="G32" i="5"/>
  <c r="M32" i="5" s="1"/>
  <c r="G33" i="6"/>
  <c r="M33" i="6" s="1"/>
  <c r="G20" i="6"/>
  <c r="G33" i="7"/>
  <c r="M33" i="7" s="1"/>
  <c r="G20" i="7"/>
  <c r="A38" i="6"/>
  <c r="A41" i="6" s="1"/>
  <c r="A38" i="7"/>
  <c r="G33" i="5"/>
  <c r="M33" i="5" s="1"/>
  <c r="A38" i="5"/>
  <c r="G20" i="5"/>
  <c r="G29" i="7"/>
  <c r="G29" i="6"/>
  <c r="G10" i="6"/>
  <c r="G14" i="6" s="1"/>
  <c r="G10" i="7"/>
  <c r="A10" i="7"/>
  <c r="G29" i="5"/>
  <c r="M29" i="5" s="1"/>
  <c r="A10" i="5"/>
  <c r="A10" i="6"/>
  <c r="A13" i="6" s="1"/>
  <c r="G10" i="5"/>
  <c r="G45" i="5"/>
  <c r="M45" i="5" s="1"/>
  <c r="B33" i="1"/>
  <c r="D33" i="1" s="1"/>
  <c r="B23" i="1"/>
  <c r="D23" i="1" s="1"/>
  <c r="B17" i="1"/>
  <c r="D17" i="1" s="1"/>
  <c r="B38" i="1"/>
  <c r="D38" i="1" s="1"/>
  <c r="B31" i="1" s="1"/>
  <c r="D31" i="1" s="1"/>
  <c r="G25" i="6" l="1"/>
  <c r="G12" i="7"/>
  <c r="G14" i="7" s="1"/>
  <c r="A25" i="7"/>
  <c r="A27" i="7" s="1"/>
  <c r="G23" i="7"/>
  <c r="G25" i="7" s="1"/>
  <c r="G36" i="7"/>
  <c r="M36" i="7" s="1"/>
  <c r="A53" i="7"/>
  <c r="A55" i="7" s="1"/>
  <c r="A46" i="7"/>
  <c r="A48" i="7" s="1"/>
  <c r="A32" i="7"/>
  <c r="A34" i="7" s="1"/>
  <c r="A39" i="7"/>
  <c r="A41" i="7" s="1"/>
  <c r="A11" i="7"/>
  <c r="A13" i="7" s="1"/>
  <c r="A18" i="7"/>
  <c r="A20" i="7" s="1"/>
  <c r="M29" i="6"/>
  <c r="G38" i="6"/>
  <c r="M38" i="6" s="1"/>
  <c r="M29" i="7"/>
  <c r="A25" i="5"/>
  <c r="A27" i="5" s="1"/>
  <c r="A32" i="5"/>
  <c r="A34" i="5" s="1"/>
  <c r="A39" i="5"/>
  <c r="A41" i="5" s="1"/>
  <c r="A18" i="5"/>
  <c r="A20" i="5" s="1"/>
  <c r="A46" i="5"/>
  <c r="A48" i="5" s="1"/>
  <c r="A53" i="5"/>
  <c r="A55" i="5" s="1"/>
  <c r="A11" i="5"/>
  <c r="A13" i="5" s="1"/>
  <c r="G12" i="5"/>
  <c r="G14" i="5" s="1"/>
  <c r="G23" i="5"/>
  <c r="G25" i="5" s="1"/>
  <c r="G36" i="5"/>
  <c r="G38" i="7" l="1"/>
  <c r="M38" i="7" s="1"/>
  <c r="M36" i="5"/>
  <c r="G38" i="5"/>
  <c r="M38" i="5" s="1"/>
</calcChain>
</file>

<file path=xl/sharedStrings.xml><?xml version="1.0" encoding="utf-8"?>
<sst xmlns="http://schemas.openxmlformats.org/spreadsheetml/2006/main" count="263" uniqueCount="110">
  <si>
    <t>AH Price</t>
  </si>
  <si>
    <t>Crafting Price</t>
  </si>
  <si>
    <t>Cheapest</t>
  </si>
  <si>
    <t>Item</t>
  </si>
  <si>
    <t>Shining Red Essence (Inferior)</t>
  </si>
  <si>
    <t>Shining Red Essence (Average)</t>
  </si>
  <si>
    <t>Shining Red Essence (Superior)</t>
  </si>
  <si>
    <t>Burning Essence (Inferior)</t>
  </si>
  <si>
    <t>Burning Essence (Average)</t>
  </si>
  <si>
    <t>Burning Essence (Superior)</t>
  </si>
  <si>
    <t>Shadow Essence (Inferior)</t>
  </si>
  <si>
    <t>Shadow Essence (Average)</t>
  </si>
  <si>
    <t>Shadow Essence (Superior)</t>
  </si>
  <si>
    <t>Shining Essence (Inferior)</t>
  </si>
  <si>
    <t>Shining Essence (Average)</t>
  </si>
  <si>
    <t>Shining Essence (Superior)</t>
  </si>
  <si>
    <t>Calm Essence (Inferior)</t>
  </si>
  <si>
    <t>Calm Essence (Average)</t>
  </si>
  <si>
    <t>Calm Essence (Superior)</t>
  </si>
  <si>
    <t>Beast Essence (Inferior)</t>
  </si>
  <si>
    <t>Beast Essence (Average)</t>
  </si>
  <si>
    <t>Beast Essence (Superior)</t>
  </si>
  <si>
    <t>Howling Essence (Superior)</t>
  </si>
  <si>
    <t>Howling Essence (Inferior)</t>
  </si>
  <si>
    <t>Howling Essence (Average)</t>
  </si>
  <si>
    <t>Swamp Essence (Inferior)</t>
  </si>
  <si>
    <t>Swamp Essence (Average)</t>
  </si>
  <si>
    <t>Swamp Essence (Superior)</t>
  </si>
  <si>
    <t>Claw Essence (Inferior)</t>
  </si>
  <si>
    <t>Claw Essence (Average)</t>
  </si>
  <si>
    <t>Claw Essence (Superior)</t>
  </si>
  <si>
    <t>Clear Essence (Inferior)</t>
  </si>
  <si>
    <t>Clear Essence (Average)</t>
  </si>
  <si>
    <t>Clear Essence (Superior)</t>
  </si>
  <si>
    <t>Whirling Essence (Inferior)</t>
  </si>
  <si>
    <t>Whirling Essence (Average)</t>
  </si>
  <si>
    <t>Whirling Essence (Superior)</t>
  </si>
  <si>
    <t>Hunter's Essence (Inferior)</t>
  </si>
  <si>
    <t>Hunter's Essence (Average)</t>
  </si>
  <si>
    <t>Hunter's Essence (Superior)</t>
  </si>
  <si>
    <t>Horn Essence (Inferior)</t>
  </si>
  <si>
    <t>Horn Essence (Average)</t>
  </si>
  <si>
    <t>Horn Essence (Superior)</t>
  </si>
  <si>
    <t>Lippi Stream</t>
  </si>
  <si>
    <t>Processed Lippi Stone</t>
  </si>
  <si>
    <t>Plenti Crystal</t>
  </si>
  <si>
    <t>Plenti Stream</t>
  </si>
  <si>
    <t>Clay Stream</t>
  </si>
  <si>
    <t>Uncut Clay Stone</t>
  </si>
  <si>
    <t>Golden Rain Tree</t>
  </si>
  <si>
    <t>Spicata Tree</t>
  </si>
  <si>
    <t>Golden Rain Thread</t>
  </si>
  <si>
    <t>Rough Fabric</t>
  </si>
  <si>
    <t>Normal Fabric</t>
  </si>
  <si>
    <t>Poplar Tree</t>
  </si>
  <si>
    <t>Magne Ore</t>
  </si>
  <si>
    <t>Magnetite</t>
  </si>
  <si>
    <t>Adzen Ingot</t>
  </si>
  <si>
    <t>Adzentite</t>
  </si>
  <si>
    <t>Pegma Alloy</t>
  </si>
  <si>
    <t>Pegmatite</t>
  </si>
  <si>
    <t>Mainhand</t>
  </si>
  <si>
    <t>TOTAL COST</t>
  </si>
  <si>
    <t>Helmet</t>
  </si>
  <si>
    <t>Offhand</t>
  </si>
  <si>
    <t>Suit</t>
  </si>
  <si>
    <t>Gloves</t>
  </si>
  <si>
    <t>Boots</t>
  </si>
  <si>
    <t>Belt</t>
  </si>
  <si>
    <t>Weapon set</t>
  </si>
  <si>
    <t>Gear set</t>
  </si>
  <si>
    <t>ENGINEERING</t>
  </si>
  <si>
    <t>TAILORING</t>
  </si>
  <si>
    <t>BLACKSMITH</t>
  </si>
  <si>
    <t>Essence</t>
  </si>
  <si>
    <t>ESSENCES</t>
  </si>
  <si>
    <t>STONES</t>
  </si>
  <si>
    <t>Full set</t>
  </si>
  <si>
    <t>Multiplier:</t>
  </si>
  <si>
    <t>Cost</t>
  </si>
  <si>
    <t>Items</t>
  </si>
  <si>
    <t>Level</t>
  </si>
  <si>
    <t>Stone</t>
  </si>
  <si>
    <t>Desiree's Gear Crafting Spreadsheet</t>
  </si>
  <si>
    <t>Insert forum thread URL here</t>
  </si>
  <si>
    <t>Main</t>
  </si>
  <si>
    <t>Second</t>
  </si>
  <si>
    <t>Mat</t>
  </si>
  <si>
    <t>Craft</t>
  </si>
  <si>
    <t>Material</t>
  </si>
  <si>
    <t>Labyrinth Stone</t>
  </si>
  <si>
    <t>Will/HP</t>
  </si>
  <si>
    <t>Evasion</t>
  </si>
  <si>
    <t>Defence</t>
  </si>
  <si>
    <t>Focus/MP Regen</t>
  </si>
  <si>
    <t>Vigor/HP Regen</t>
  </si>
  <si>
    <t>Note</t>
  </si>
  <si>
    <t>Recluse's Stone</t>
  </si>
  <si>
    <t>Tomb Stone</t>
  </si>
  <si>
    <t>Blizzard Stone</t>
  </si>
  <si>
    <t>Miner's Stone</t>
  </si>
  <si>
    <t>Engineering</t>
  </si>
  <si>
    <t>Raw 1</t>
  </si>
  <si>
    <t>Raw 2</t>
  </si>
  <si>
    <t>Essence2</t>
  </si>
  <si>
    <t>Tailoring</t>
  </si>
  <si>
    <t>Blacksmith</t>
  </si>
  <si>
    <t>In Bank</t>
  </si>
  <si>
    <t>Weapon</t>
  </si>
  <si>
    <t>Alchemy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</si>
</sst>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36"/>
      <color theme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pane ySplit="3" topLeftCell="A4" activePane="bottomLeft" state="frozen"/>
      <selection pane="bottomLeft" activeCell="J18" sqref="J18"/>
    </sheetView>
  </sheetViews>
  <sheetFormatPr defaultRowHeight="15" x14ac:dyDescent="0.25"/>
  <cols>
    <col min="1" max="1" width="13.85546875" customWidth="1"/>
    <col min="2" max="2" width="13.28515625" customWidth="1"/>
    <col min="3" max="3" width="28" customWidth="1"/>
    <col min="4" max="4" width="13.140625" customWidth="1"/>
    <col min="8" max="8" width="11" customWidth="1"/>
    <col min="9" max="9" width="11.7109375" customWidth="1"/>
  </cols>
  <sheetData>
    <row r="1" spans="1:11" ht="46.5" x14ac:dyDescent="0.7">
      <c r="A1" s="6" t="s">
        <v>83</v>
      </c>
    </row>
    <row r="2" spans="1:11" x14ac:dyDescent="0.25">
      <c r="A2" s="3" t="s">
        <v>84</v>
      </c>
    </row>
    <row r="3" spans="1:11" s="2" customFormat="1" x14ac:dyDescent="0.25">
      <c r="A3" s="2" t="s">
        <v>0</v>
      </c>
      <c r="B3" s="2" t="s">
        <v>1</v>
      </c>
      <c r="C3" s="2" t="s">
        <v>3</v>
      </c>
      <c r="D3" s="2" t="s">
        <v>2</v>
      </c>
      <c r="E3" s="2" t="s">
        <v>96</v>
      </c>
      <c r="G3" s="2" t="s">
        <v>81</v>
      </c>
      <c r="H3" s="2" t="s">
        <v>82</v>
      </c>
      <c r="I3" s="2" t="s">
        <v>85</v>
      </c>
      <c r="J3" s="2" t="s">
        <v>86</v>
      </c>
      <c r="K3" s="2" t="s">
        <v>87</v>
      </c>
    </row>
    <row r="4" spans="1:11" x14ac:dyDescent="0.25">
      <c r="A4" s="2" t="s">
        <v>76</v>
      </c>
      <c r="G4">
        <v>41</v>
      </c>
      <c r="H4">
        <v>1</v>
      </c>
      <c r="I4">
        <v>7</v>
      </c>
      <c r="J4">
        <v>7</v>
      </c>
      <c r="K4">
        <v>5</v>
      </c>
    </row>
    <row r="5" spans="1:11" x14ac:dyDescent="0.25">
      <c r="A5">
        <v>56000</v>
      </c>
      <c r="B5" s="1"/>
      <c r="C5" t="s">
        <v>90</v>
      </c>
      <c r="D5">
        <f>MIN(A5:B5)</f>
        <v>56000</v>
      </c>
      <c r="E5" t="s">
        <v>91</v>
      </c>
      <c r="G5">
        <v>44</v>
      </c>
      <c r="H5">
        <v>1</v>
      </c>
      <c r="I5">
        <v>15</v>
      </c>
      <c r="J5">
        <v>15</v>
      </c>
      <c r="K5">
        <v>5</v>
      </c>
    </row>
    <row r="6" spans="1:11" x14ac:dyDescent="0.25">
      <c r="A6">
        <v>9000</v>
      </c>
      <c r="B6" s="1"/>
      <c r="C6" t="s">
        <v>97</v>
      </c>
      <c r="D6">
        <f>MIN(A6:B6)</f>
        <v>9000</v>
      </c>
      <c r="E6" t="s">
        <v>92</v>
      </c>
      <c r="G6">
        <v>47</v>
      </c>
      <c r="H6">
        <v>1</v>
      </c>
      <c r="I6">
        <v>23</v>
      </c>
      <c r="J6">
        <v>23</v>
      </c>
      <c r="K6">
        <v>5</v>
      </c>
    </row>
    <row r="7" spans="1:11" x14ac:dyDescent="0.25">
      <c r="A7">
        <v>50000</v>
      </c>
      <c r="B7" s="1"/>
      <c r="C7" t="s">
        <v>98</v>
      </c>
      <c r="D7">
        <f>MIN(A7:B7)</f>
        <v>50000</v>
      </c>
      <c r="E7" t="s">
        <v>93</v>
      </c>
    </row>
    <row r="8" spans="1:11" x14ac:dyDescent="0.25">
      <c r="A8">
        <v>90000</v>
      </c>
      <c r="B8" s="1"/>
      <c r="C8" t="s">
        <v>99</v>
      </c>
      <c r="D8">
        <f>MIN(A8:B8)</f>
        <v>90000</v>
      </c>
      <c r="E8" t="s">
        <v>94</v>
      </c>
    </row>
    <row r="9" spans="1:11" x14ac:dyDescent="0.25">
      <c r="A9">
        <v>9000</v>
      </c>
      <c r="B9" s="1"/>
      <c r="C9" t="s">
        <v>100</v>
      </c>
      <c r="D9">
        <f>MIN(A9:B9)</f>
        <v>9000</v>
      </c>
      <c r="E9" t="s">
        <v>95</v>
      </c>
    </row>
    <row r="11" spans="1:11" x14ac:dyDescent="0.25">
      <c r="A11" s="2" t="s">
        <v>71</v>
      </c>
    </row>
    <row r="12" spans="1:11" x14ac:dyDescent="0.25">
      <c r="A12">
        <v>0</v>
      </c>
      <c r="C12" t="s">
        <v>43</v>
      </c>
      <c r="D12">
        <f t="shared" ref="D12:D17" si="0">MIN(A12:B12)</f>
        <v>0</v>
      </c>
    </row>
    <row r="13" spans="1:11" x14ac:dyDescent="0.25">
      <c r="A13">
        <v>3700</v>
      </c>
      <c r="B13">
        <f>D12*1+D66</f>
        <v>1000</v>
      </c>
      <c r="C13" t="s">
        <v>44</v>
      </c>
      <c r="D13">
        <f t="shared" si="0"/>
        <v>1000</v>
      </c>
    </row>
    <row r="14" spans="1:11" x14ac:dyDescent="0.25">
      <c r="A14">
        <v>0</v>
      </c>
      <c r="C14" t="s">
        <v>46</v>
      </c>
      <c r="D14">
        <f t="shared" si="0"/>
        <v>0</v>
      </c>
    </row>
    <row r="15" spans="1:11" x14ac:dyDescent="0.25">
      <c r="A15">
        <v>19000</v>
      </c>
      <c r="B15">
        <f>D14*5+D13*2+D67*2</f>
        <v>3600</v>
      </c>
      <c r="C15" t="s">
        <v>45</v>
      </c>
      <c r="D15">
        <f t="shared" si="0"/>
        <v>3600</v>
      </c>
    </row>
    <row r="16" spans="1:11" x14ac:dyDescent="0.25">
      <c r="A16">
        <v>0</v>
      </c>
      <c r="C16" t="s">
        <v>47</v>
      </c>
      <c r="D16">
        <f t="shared" si="0"/>
        <v>0</v>
      </c>
    </row>
    <row r="17" spans="1:4" x14ac:dyDescent="0.25">
      <c r="B17">
        <f>D16*5+D13*2+D68*2</f>
        <v>14000</v>
      </c>
      <c r="C17" t="s">
        <v>48</v>
      </c>
      <c r="D17">
        <f t="shared" si="0"/>
        <v>14000</v>
      </c>
    </row>
    <row r="19" spans="1:4" x14ac:dyDescent="0.25">
      <c r="A19" s="2" t="s">
        <v>72</v>
      </c>
    </row>
    <row r="20" spans="1:4" x14ac:dyDescent="0.25">
      <c r="A20">
        <v>0</v>
      </c>
      <c r="C20" t="s">
        <v>49</v>
      </c>
      <c r="D20">
        <f t="shared" ref="D20:D25" si="1">MIN(A20:B20)</f>
        <v>0</v>
      </c>
    </row>
    <row r="21" spans="1:4" x14ac:dyDescent="0.25">
      <c r="A21">
        <v>2100</v>
      </c>
      <c r="B21">
        <f>D20+D64</f>
        <v>590</v>
      </c>
      <c r="C21" t="s">
        <v>51</v>
      </c>
      <c r="D21">
        <f t="shared" si="1"/>
        <v>590</v>
      </c>
    </row>
    <row r="22" spans="1:4" x14ac:dyDescent="0.25">
      <c r="A22">
        <v>0</v>
      </c>
      <c r="C22" t="s">
        <v>50</v>
      </c>
      <c r="D22">
        <f t="shared" si="1"/>
        <v>0</v>
      </c>
    </row>
    <row r="23" spans="1:4" x14ac:dyDescent="0.25">
      <c r="A23">
        <v>24000</v>
      </c>
      <c r="B23">
        <f>D22*5+D21*2+D65*2</f>
        <v>12980</v>
      </c>
      <c r="C23" t="s">
        <v>52</v>
      </c>
      <c r="D23">
        <f t="shared" si="1"/>
        <v>12980</v>
      </c>
    </row>
    <row r="24" spans="1:4" x14ac:dyDescent="0.25">
      <c r="A24">
        <v>0</v>
      </c>
      <c r="C24" t="s">
        <v>54</v>
      </c>
      <c r="D24">
        <f t="shared" si="1"/>
        <v>0</v>
      </c>
    </row>
    <row r="25" spans="1:4" x14ac:dyDescent="0.25">
      <c r="B25">
        <f>D24*5+D21*2+D66*2</f>
        <v>3180</v>
      </c>
      <c r="C25" t="s">
        <v>53</v>
      </c>
      <c r="D25">
        <f t="shared" si="1"/>
        <v>3180</v>
      </c>
    </row>
    <row r="27" spans="1:4" x14ac:dyDescent="0.25">
      <c r="A27" s="2" t="s">
        <v>73</v>
      </c>
    </row>
    <row r="28" spans="1:4" x14ac:dyDescent="0.25">
      <c r="A28">
        <v>0</v>
      </c>
      <c r="C28" t="s">
        <v>56</v>
      </c>
      <c r="D28">
        <f t="shared" ref="D28:D33" si="2">MIN(A28:B28)</f>
        <v>0</v>
      </c>
    </row>
    <row r="29" spans="1:4" x14ac:dyDescent="0.25">
      <c r="A29">
        <v>3000</v>
      </c>
      <c r="B29">
        <f>D28+D37</f>
        <v>640</v>
      </c>
      <c r="C29" t="s">
        <v>55</v>
      </c>
      <c r="D29">
        <f t="shared" si="2"/>
        <v>640</v>
      </c>
    </row>
    <row r="30" spans="1:4" x14ac:dyDescent="0.25">
      <c r="A30">
        <v>0</v>
      </c>
      <c r="C30" t="s">
        <v>58</v>
      </c>
      <c r="D30">
        <f t="shared" si="2"/>
        <v>0</v>
      </c>
    </row>
    <row r="31" spans="1:4" x14ac:dyDescent="0.25">
      <c r="A31">
        <v>25000</v>
      </c>
      <c r="B31">
        <f>D30*5+D29*2+D38*2</f>
        <v>14080</v>
      </c>
      <c r="C31" t="s">
        <v>57</v>
      </c>
      <c r="D31">
        <f t="shared" si="2"/>
        <v>14080</v>
      </c>
    </row>
    <row r="32" spans="1:4" x14ac:dyDescent="0.25">
      <c r="A32">
        <v>0</v>
      </c>
      <c r="C32" t="s">
        <v>60</v>
      </c>
      <c r="D32">
        <f t="shared" si="2"/>
        <v>0</v>
      </c>
    </row>
    <row r="33" spans="1:5" x14ac:dyDescent="0.25">
      <c r="B33">
        <f>D32*5+D29*2+D39*2</f>
        <v>51280</v>
      </c>
      <c r="C33" t="s">
        <v>59</v>
      </c>
      <c r="D33">
        <f t="shared" si="2"/>
        <v>51280</v>
      </c>
    </row>
    <row r="35" spans="1:5" x14ac:dyDescent="0.25">
      <c r="A35" s="2" t="s">
        <v>75</v>
      </c>
    </row>
    <row r="36" spans="1:5" x14ac:dyDescent="0.25">
      <c r="A36">
        <v>1490</v>
      </c>
      <c r="C36" t="s">
        <v>19</v>
      </c>
      <c r="D36">
        <f t="shared" ref="D36:D74" si="3">MIN(A36:B36)</f>
        <v>1490</v>
      </c>
    </row>
    <row r="37" spans="1:5" x14ac:dyDescent="0.25">
      <c r="A37">
        <v>640</v>
      </c>
      <c r="B37">
        <f>D36*10</f>
        <v>14900</v>
      </c>
      <c r="C37" t="s">
        <v>20</v>
      </c>
      <c r="D37">
        <f t="shared" si="3"/>
        <v>640</v>
      </c>
    </row>
    <row r="38" spans="1:5" x14ac:dyDescent="0.25">
      <c r="A38">
        <v>10000</v>
      </c>
      <c r="B38">
        <f>D37*10</f>
        <v>6400</v>
      </c>
      <c r="C38" t="s">
        <v>21</v>
      </c>
      <c r="D38">
        <f t="shared" si="3"/>
        <v>6400</v>
      </c>
      <c r="E38" t="s">
        <v>106</v>
      </c>
    </row>
    <row r="39" spans="1:5" x14ac:dyDescent="0.25">
      <c r="A39">
        <v>25000</v>
      </c>
      <c r="C39" t="s">
        <v>7</v>
      </c>
      <c r="D39">
        <f t="shared" si="3"/>
        <v>25000</v>
      </c>
    </row>
    <row r="40" spans="1:5" x14ac:dyDescent="0.25">
      <c r="A40">
        <v>65000</v>
      </c>
      <c r="B40">
        <f>D39*10</f>
        <v>250000</v>
      </c>
      <c r="C40" t="s">
        <v>8</v>
      </c>
      <c r="D40">
        <f t="shared" si="3"/>
        <v>65000</v>
      </c>
    </row>
    <row r="41" spans="1:5" x14ac:dyDescent="0.25">
      <c r="A41">
        <v>65000</v>
      </c>
      <c r="B41">
        <f>D40*10</f>
        <v>650000</v>
      </c>
      <c r="C41" t="s">
        <v>9</v>
      </c>
      <c r="D41">
        <f t="shared" si="3"/>
        <v>65000</v>
      </c>
      <c r="E41" t="s">
        <v>108</v>
      </c>
    </row>
    <row r="42" spans="1:5" x14ac:dyDescent="0.25">
      <c r="A42">
        <v>850</v>
      </c>
      <c r="C42" t="s">
        <v>16</v>
      </c>
      <c r="D42">
        <f t="shared" si="3"/>
        <v>850</v>
      </c>
    </row>
    <row r="43" spans="1:5" x14ac:dyDescent="0.25">
      <c r="A43">
        <v>600</v>
      </c>
      <c r="B43">
        <f>D42*10</f>
        <v>8500</v>
      </c>
      <c r="C43" t="s">
        <v>17</v>
      </c>
      <c r="D43">
        <f t="shared" si="3"/>
        <v>600</v>
      </c>
    </row>
    <row r="44" spans="1:5" x14ac:dyDescent="0.25">
      <c r="A44">
        <v>2000</v>
      </c>
      <c r="B44">
        <f>D43*10</f>
        <v>6000</v>
      </c>
      <c r="C44" t="s">
        <v>18</v>
      </c>
      <c r="D44">
        <f t="shared" si="3"/>
        <v>2000</v>
      </c>
      <c r="E44" t="s">
        <v>109</v>
      </c>
    </row>
    <row r="45" spans="1:5" x14ac:dyDescent="0.25">
      <c r="A45">
        <v>2400</v>
      </c>
      <c r="C45" t="s">
        <v>28</v>
      </c>
      <c r="D45">
        <f t="shared" si="3"/>
        <v>2400</v>
      </c>
    </row>
    <row r="46" spans="1:5" x14ac:dyDescent="0.25">
      <c r="A46">
        <v>22000</v>
      </c>
      <c r="B46">
        <f>D45*10</f>
        <v>24000</v>
      </c>
      <c r="C46" t="s">
        <v>29</v>
      </c>
      <c r="D46">
        <f t="shared" si="3"/>
        <v>22000</v>
      </c>
    </row>
    <row r="47" spans="1:5" x14ac:dyDescent="0.25">
      <c r="A47">
        <v>175000</v>
      </c>
      <c r="B47">
        <f>D46*10</f>
        <v>220000</v>
      </c>
      <c r="C47" t="s">
        <v>30</v>
      </c>
      <c r="D47">
        <f t="shared" si="3"/>
        <v>175000</v>
      </c>
      <c r="E47" t="s">
        <v>66</v>
      </c>
    </row>
    <row r="48" spans="1:5" x14ac:dyDescent="0.25">
      <c r="A48">
        <v>2300</v>
      </c>
      <c r="C48" t="s">
        <v>31</v>
      </c>
      <c r="D48">
        <f t="shared" si="3"/>
        <v>2300</v>
      </c>
    </row>
    <row r="49" spans="1:5" x14ac:dyDescent="0.25">
      <c r="A49">
        <v>20000</v>
      </c>
      <c r="B49">
        <f>D48*10</f>
        <v>23000</v>
      </c>
      <c r="C49" t="s">
        <v>32</v>
      </c>
      <c r="D49">
        <f t="shared" si="3"/>
        <v>20000</v>
      </c>
    </row>
    <row r="50" spans="1:5" x14ac:dyDescent="0.25">
      <c r="A50">
        <v>240000</v>
      </c>
      <c r="B50">
        <f>D49*10</f>
        <v>200000</v>
      </c>
      <c r="C50" t="s">
        <v>33</v>
      </c>
      <c r="D50">
        <f t="shared" si="3"/>
        <v>200000</v>
      </c>
      <c r="E50" t="s">
        <v>65</v>
      </c>
    </row>
    <row r="51" spans="1:5" x14ac:dyDescent="0.25">
      <c r="A51">
        <v>2600</v>
      </c>
      <c r="C51" t="s">
        <v>40</v>
      </c>
      <c r="D51">
        <f t="shared" si="3"/>
        <v>2600</v>
      </c>
    </row>
    <row r="52" spans="1:5" x14ac:dyDescent="0.25">
      <c r="A52">
        <v>25000</v>
      </c>
      <c r="B52">
        <f>D51*10</f>
        <v>26000</v>
      </c>
      <c r="C52" t="s">
        <v>41</v>
      </c>
      <c r="D52">
        <f t="shared" si="3"/>
        <v>25000</v>
      </c>
    </row>
    <row r="53" spans="1:5" x14ac:dyDescent="0.25">
      <c r="A53">
        <v>155000</v>
      </c>
      <c r="B53">
        <f>D52*10</f>
        <v>250000</v>
      </c>
      <c r="C53" t="s">
        <v>42</v>
      </c>
      <c r="D53">
        <f t="shared" si="3"/>
        <v>155000</v>
      </c>
      <c r="E53" t="s">
        <v>63</v>
      </c>
    </row>
    <row r="54" spans="1:5" x14ac:dyDescent="0.25">
      <c r="A54">
        <v>1800</v>
      </c>
      <c r="C54" t="s">
        <v>23</v>
      </c>
      <c r="D54">
        <f t="shared" si="3"/>
        <v>1800</v>
      </c>
    </row>
    <row r="55" spans="1:5" x14ac:dyDescent="0.25">
      <c r="A55">
        <v>3200</v>
      </c>
      <c r="B55">
        <f>D54*5</f>
        <v>9000</v>
      </c>
      <c r="C55" t="s">
        <v>24</v>
      </c>
      <c r="D55">
        <f t="shared" si="3"/>
        <v>3200</v>
      </c>
    </row>
    <row r="56" spans="1:5" x14ac:dyDescent="0.25">
      <c r="A56">
        <v>200000</v>
      </c>
      <c r="B56">
        <f>D55*5</f>
        <v>16000</v>
      </c>
      <c r="C56" t="s">
        <v>22</v>
      </c>
      <c r="D56">
        <f t="shared" si="3"/>
        <v>16000</v>
      </c>
      <c r="E56" t="s">
        <v>109</v>
      </c>
    </row>
    <row r="57" spans="1:5" x14ac:dyDescent="0.25">
      <c r="A57">
        <v>3000</v>
      </c>
      <c r="C57" t="s">
        <v>37</v>
      </c>
      <c r="D57">
        <f t="shared" si="3"/>
        <v>3000</v>
      </c>
    </row>
    <row r="58" spans="1:5" x14ac:dyDescent="0.25">
      <c r="A58">
        <v>13000</v>
      </c>
      <c r="B58">
        <f>D57*10</f>
        <v>30000</v>
      </c>
      <c r="C58" t="s">
        <v>38</v>
      </c>
      <c r="D58">
        <f t="shared" si="3"/>
        <v>13000</v>
      </c>
    </row>
    <row r="59" spans="1:5" x14ac:dyDescent="0.25">
      <c r="A59">
        <v>100000</v>
      </c>
      <c r="B59">
        <f>D58*10</f>
        <v>130000</v>
      </c>
      <c r="C59" t="s">
        <v>39</v>
      </c>
      <c r="D59">
        <f t="shared" si="3"/>
        <v>100000</v>
      </c>
      <c r="E59" t="s">
        <v>68</v>
      </c>
    </row>
    <row r="60" spans="1:5" x14ac:dyDescent="0.25">
      <c r="A60">
        <v>20000</v>
      </c>
      <c r="C60" t="s">
        <v>10</v>
      </c>
      <c r="D60">
        <f t="shared" si="3"/>
        <v>20000</v>
      </c>
    </row>
    <row r="61" spans="1:5" x14ac:dyDescent="0.25">
      <c r="A61">
        <v>32000</v>
      </c>
      <c r="B61">
        <f>D60*10</f>
        <v>200000</v>
      </c>
      <c r="C61" t="s">
        <v>11</v>
      </c>
      <c r="D61">
        <f t="shared" si="3"/>
        <v>32000</v>
      </c>
    </row>
    <row r="62" spans="1:5" x14ac:dyDescent="0.25">
      <c r="A62">
        <v>65000</v>
      </c>
      <c r="B62">
        <f>D61*10</f>
        <v>320000</v>
      </c>
      <c r="C62" t="s">
        <v>12</v>
      </c>
      <c r="D62">
        <f t="shared" si="3"/>
        <v>65000</v>
      </c>
      <c r="E62" t="s">
        <v>64</v>
      </c>
    </row>
    <row r="63" spans="1:5" x14ac:dyDescent="0.25">
      <c r="A63">
        <v>580</v>
      </c>
      <c r="C63" t="s">
        <v>13</v>
      </c>
      <c r="D63">
        <f t="shared" si="3"/>
        <v>580</v>
      </c>
    </row>
    <row r="64" spans="1:5" x14ac:dyDescent="0.25">
      <c r="A64">
        <v>590</v>
      </c>
      <c r="B64">
        <f>D63*10</f>
        <v>5800</v>
      </c>
      <c r="C64" t="s">
        <v>14</v>
      </c>
      <c r="D64">
        <f t="shared" si="3"/>
        <v>590</v>
      </c>
    </row>
    <row r="65" spans="1:5" x14ac:dyDescent="0.25">
      <c r="A65">
        <v>7000</v>
      </c>
      <c r="B65">
        <f>D64*10</f>
        <v>5900</v>
      </c>
      <c r="C65" t="s">
        <v>15</v>
      </c>
      <c r="D65">
        <f t="shared" si="3"/>
        <v>5900</v>
      </c>
      <c r="E65" t="s">
        <v>105</v>
      </c>
    </row>
    <row r="66" spans="1:5" x14ac:dyDescent="0.25">
      <c r="A66">
        <v>1000</v>
      </c>
      <c r="C66" t="s">
        <v>4</v>
      </c>
      <c r="D66">
        <f t="shared" si="3"/>
        <v>1000</v>
      </c>
    </row>
    <row r="67" spans="1:5" x14ac:dyDescent="0.25">
      <c r="A67">
        <v>800</v>
      </c>
      <c r="B67">
        <f>D66*10</f>
        <v>10000</v>
      </c>
      <c r="C67" t="s">
        <v>5</v>
      </c>
      <c r="D67">
        <f t="shared" si="3"/>
        <v>800</v>
      </c>
    </row>
    <row r="68" spans="1:5" x14ac:dyDescent="0.25">
      <c r="A68">
        <v>6000</v>
      </c>
      <c r="B68">
        <f>D67*10</f>
        <v>8000</v>
      </c>
      <c r="C68" t="s">
        <v>6</v>
      </c>
      <c r="D68">
        <f t="shared" si="3"/>
        <v>6000</v>
      </c>
      <c r="E68" t="s">
        <v>101</v>
      </c>
    </row>
    <row r="69" spans="1:5" x14ac:dyDescent="0.25">
      <c r="A69">
        <v>1800</v>
      </c>
      <c r="C69" t="s">
        <v>25</v>
      </c>
      <c r="D69">
        <f t="shared" si="3"/>
        <v>1800</v>
      </c>
    </row>
    <row r="70" spans="1:5" x14ac:dyDescent="0.25">
      <c r="A70">
        <v>990</v>
      </c>
      <c r="B70">
        <f>D69*5</f>
        <v>9000</v>
      </c>
      <c r="C70" t="s">
        <v>26</v>
      </c>
      <c r="D70">
        <f t="shared" si="3"/>
        <v>990</v>
      </c>
    </row>
    <row r="71" spans="1:5" x14ac:dyDescent="0.25">
      <c r="A71">
        <v>14000</v>
      </c>
      <c r="B71">
        <f>D70*5</f>
        <v>4950</v>
      </c>
      <c r="C71" t="s">
        <v>27</v>
      </c>
      <c r="D71">
        <f t="shared" si="3"/>
        <v>4950</v>
      </c>
      <c r="E71" t="s">
        <v>109</v>
      </c>
    </row>
    <row r="72" spans="1:5" x14ac:dyDescent="0.25">
      <c r="A72">
        <v>2700</v>
      </c>
      <c r="C72" t="s">
        <v>34</v>
      </c>
      <c r="D72">
        <f t="shared" si="3"/>
        <v>2700</v>
      </c>
    </row>
    <row r="73" spans="1:5" x14ac:dyDescent="0.25">
      <c r="A73">
        <v>10000</v>
      </c>
      <c r="B73">
        <f>D72*10</f>
        <v>27000</v>
      </c>
      <c r="C73" t="s">
        <v>35</v>
      </c>
      <c r="D73">
        <f t="shared" si="3"/>
        <v>10000</v>
      </c>
    </row>
    <row r="74" spans="1:5" x14ac:dyDescent="0.25">
      <c r="A74">
        <v>87000</v>
      </c>
      <c r="B74">
        <f>D73*10</f>
        <v>100000</v>
      </c>
      <c r="C74" t="s">
        <v>36</v>
      </c>
      <c r="D74">
        <f t="shared" si="3"/>
        <v>87000</v>
      </c>
      <c r="E74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10" workbookViewId="0">
      <selection activeCell="O29" sqref="O29"/>
    </sheetView>
  </sheetViews>
  <sheetFormatPr defaultRowHeight="15" x14ac:dyDescent="0.25"/>
  <cols>
    <col min="12" max="12" width="9.140625" customWidth="1"/>
    <col min="13" max="13" width="10.7109375" customWidth="1"/>
    <col min="14" max="14" width="9.140625" customWidth="1"/>
  </cols>
  <sheetData>
    <row r="1" spans="1:9" ht="46.5" x14ac:dyDescent="0.7">
      <c r="A1" s="6" t="s">
        <v>83</v>
      </c>
    </row>
    <row r="2" spans="1:9" x14ac:dyDescent="0.25">
      <c r="A2" s="3" t="s">
        <v>84</v>
      </c>
    </row>
    <row r="3" spans="1:9" x14ac:dyDescent="0.25">
      <c r="A3" s="2" t="s">
        <v>88</v>
      </c>
      <c r="B3" s="4" t="s">
        <v>101</v>
      </c>
      <c r="E3" s="2" t="s">
        <v>81</v>
      </c>
      <c r="F3" s="5">
        <v>44</v>
      </c>
    </row>
    <row r="4" spans="1:9" x14ac:dyDescent="0.25">
      <c r="A4" s="2" t="s">
        <v>82</v>
      </c>
      <c r="B4" s="5" t="s">
        <v>97</v>
      </c>
      <c r="E4" s="2" t="s">
        <v>102</v>
      </c>
      <c r="F4" s="8" t="s">
        <v>43</v>
      </c>
    </row>
    <row r="5" spans="1:9" x14ac:dyDescent="0.25">
      <c r="A5" s="2" t="s">
        <v>74</v>
      </c>
      <c r="B5" s="8" t="s">
        <v>6</v>
      </c>
      <c r="E5" s="2" t="s">
        <v>103</v>
      </c>
      <c r="F5" s="8" t="s">
        <v>47</v>
      </c>
    </row>
    <row r="6" spans="1:9" x14ac:dyDescent="0.25">
      <c r="A6" s="2" t="s">
        <v>89</v>
      </c>
      <c r="B6" s="8" t="s">
        <v>48</v>
      </c>
      <c r="E6" s="2" t="s">
        <v>104</v>
      </c>
      <c r="F6" s="8" t="s">
        <v>4</v>
      </c>
    </row>
    <row r="7" spans="1:9" x14ac:dyDescent="0.25">
      <c r="B7" s="8"/>
    </row>
    <row r="8" spans="1:9" x14ac:dyDescent="0.25">
      <c r="A8" s="2" t="s">
        <v>61</v>
      </c>
      <c r="G8" s="2" t="s">
        <v>69</v>
      </c>
    </row>
    <row r="9" spans="1:9" x14ac:dyDescent="0.25">
      <c r="A9">
        <f>VLOOKUP(C9,'Mat Prices'!$C:$D,2,FALSE)*B9</f>
        <v>90000</v>
      </c>
      <c r="B9">
        <f>VLOOKUP($F$3, 'Mat Prices'!G:K, 3, FALSE)</f>
        <v>15</v>
      </c>
      <c r="C9" t="str">
        <f>$B$5</f>
        <v>Shining Red Essence (Superior)</v>
      </c>
      <c r="G9">
        <f>VLOOKUP(I9,'Mat Prices'!$C:$D,2,FALSE)*H9</f>
        <v>180000</v>
      </c>
      <c r="H9">
        <f>B9+B16</f>
        <v>30</v>
      </c>
      <c r="I9" t="str">
        <f>$B$5</f>
        <v>Shining Red Essence (Superior)</v>
      </c>
    </row>
    <row r="10" spans="1:9" x14ac:dyDescent="0.25">
      <c r="A10">
        <f>VLOOKUP(C10,'Mat Prices'!$C:$D,2,FALSE)*B10</f>
        <v>975000</v>
      </c>
      <c r="B10">
        <f>VLOOKUP($F$3, 'Mat Prices'!G:K, 4, FALSE)</f>
        <v>15</v>
      </c>
      <c r="C10" t="s">
        <v>9</v>
      </c>
      <c r="G10">
        <f>VLOOKUP(I10,'Mat Prices'!$C:$D,2,FALSE)*H10</f>
        <v>975000</v>
      </c>
      <c r="H10">
        <f>B10</f>
        <v>15</v>
      </c>
      <c r="I10" t="str">
        <f>C10</f>
        <v>Burning Essence (Superior)</v>
      </c>
    </row>
    <row r="11" spans="1:9" x14ac:dyDescent="0.25">
      <c r="A11">
        <f>VLOOKUP(C11,'Mat Prices'!$C:$D,2,FALSE)*B11</f>
        <v>70000</v>
      </c>
      <c r="B11">
        <f>VLOOKUP($F$3, 'Mat Prices'!G:K, 5, FALSE)</f>
        <v>5</v>
      </c>
      <c r="C11" t="str">
        <f>$B$6</f>
        <v>Uncut Clay Stone</v>
      </c>
      <c r="G11">
        <f>VLOOKUP(I11,'Mat Prices'!$C:$D,2,FALSE)*H11</f>
        <v>975000</v>
      </c>
      <c r="H11">
        <f>B17</f>
        <v>15</v>
      </c>
      <c r="I11" t="str">
        <f>C17</f>
        <v>Shadow Essence (Superior)</v>
      </c>
    </row>
    <row r="12" spans="1:9" x14ac:dyDescent="0.25">
      <c r="A12">
        <f>VLOOKUP(C12,'Mat Prices'!$C:$D,2,FALSE)*B12</f>
        <v>9000</v>
      </c>
      <c r="B12">
        <f>VLOOKUP($F$3, 'Mat Prices'!G:K, 2, FALSE)</f>
        <v>1</v>
      </c>
      <c r="C12" t="str">
        <f>$B$4</f>
        <v>Recluse's Stone</v>
      </c>
      <c r="E12" s="8"/>
      <c r="G12">
        <f>VLOOKUP(I12,'Mat Prices'!$C:$D,2,FALSE)*H12</f>
        <v>140000</v>
      </c>
      <c r="H12">
        <f>B11+B18</f>
        <v>10</v>
      </c>
      <c r="I12" t="str">
        <f>$B$6</f>
        <v>Uncut Clay Stone</v>
      </c>
    </row>
    <row r="13" spans="1:9" x14ac:dyDescent="0.25">
      <c r="A13">
        <f>SUM(A9:A12)</f>
        <v>1144000</v>
      </c>
      <c r="C13" t="s">
        <v>62</v>
      </c>
      <c r="G13">
        <f>VLOOKUP(I13,'Mat Prices'!$C:$D,2,FALSE)*H13</f>
        <v>18000</v>
      </c>
      <c r="H13">
        <f>B12+B19</f>
        <v>2</v>
      </c>
      <c r="I13" t="str">
        <f>$B$4</f>
        <v>Recluse's Stone</v>
      </c>
    </row>
    <row r="14" spans="1:9" x14ac:dyDescent="0.25">
      <c r="G14" s="2">
        <f>SUM(G9:G13)</f>
        <v>2288000</v>
      </c>
      <c r="H14" s="2"/>
      <c r="I14" s="2" t="s">
        <v>62</v>
      </c>
    </row>
    <row r="15" spans="1:9" x14ac:dyDescent="0.25">
      <c r="A15" s="2" t="s">
        <v>64</v>
      </c>
    </row>
    <row r="16" spans="1:9" x14ac:dyDescent="0.25">
      <c r="A16">
        <f>VLOOKUP(C16,'Mat Prices'!$C:$D,2,FALSE)*B16</f>
        <v>90000</v>
      </c>
      <c r="B16">
        <f>VLOOKUP($F$3, 'Mat Prices'!G:K, 3, FALSE)</f>
        <v>15</v>
      </c>
      <c r="C16" t="str">
        <f>$B$5</f>
        <v>Shining Red Essence (Superior)</v>
      </c>
      <c r="G16" s="2" t="s">
        <v>70</v>
      </c>
    </row>
    <row r="17" spans="1:15" x14ac:dyDescent="0.25">
      <c r="A17">
        <f>VLOOKUP(C17,'Mat Prices'!$C:$D,2,FALSE)*B17</f>
        <v>975000</v>
      </c>
      <c r="B17">
        <f>VLOOKUP($F$3, 'Mat Prices'!G:K, 4, FALSE)</f>
        <v>15</v>
      </c>
      <c r="C17" t="s">
        <v>12</v>
      </c>
      <c r="G17">
        <f>VLOOKUP(I17,'Mat Prices'!$C:$D,2,FALSE)*H17</f>
        <v>450000</v>
      </c>
      <c r="H17">
        <f>B23+B30+B37+B44+B51</f>
        <v>75</v>
      </c>
      <c r="I17" t="str">
        <f>$B$5</f>
        <v>Shining Red Essence (Superior)</v>
      </c>
    </row>
    <row r="18" spans="1:15" x14ac:dyDescent="0.25">
      <c r="A18">
        <f>VLOOKUP(C18,'Mat Prices'!$C:$D,2,FALSE)*B18</f>
        <v>70000</v>
      </c>
      <c r="B18">
        <f>VLOOKUP($F$3, 'Mat Prices'!G:K, 5, FALSE)</f>
        <v>5</v>
      </c>
      <c r="C18" t="str">
        <f>$B$6</f>
        <v>Uncut Clay Stone</v>
      </c>
      <c r="G18">
        <f>VLOOKUP(I18,'Mat Prices'!$C:$D,2,FALSE)*H18</f>
        <v>2325000</v>
      </c>
      <c r="H18">
        <f>B24</f>
        <v>15</v>
      </c>
      <c r="I18" t="str">
        <f>C24</f>
        <v>Horn Essence (Superior)</v>
      </c>
    </row>
    <row r="19" spans="1:15" x14ac:dyDescent="0.25">
      <c r="A19">
        <f>VLOOKUP(C19,'Mat Prices'!$C:$D,2,FALSE)*B19</f>
        <v>9000</v>
      </c>
      <c r="B19">
        <f>VLOOKUP($F$3, 'Mat Prices'!G:K, 2, FALSE)</f>
        <v>1</v>
      </c>
      <c r="C19" t="str">
        <f>$B$4</f>
        <v>Recluse's Stone</v>
      </c>
      <c r="G19">
        <f>VLOOKUP(I19,'Mat Prices'!$C:$D,2,FALSE)*H19</f>
        <v>3000000</v>
      </c>
      <c r="H19">
        <f>B31</f>
        <v>15</v>
      </c>
      <c r="I19" t="str">
        <f>C31</f>
        <v>Clear Essence (Superior)</v>
      </c>
    </row>
    <row r="20" spans="1:15" x14ac:dyDescent="0.25">
      <c r="A20">
        <f>SUM(A16:A19)</f>
        <v>1144000</v>
      </c>
      <c r="C20" t="s">
        <v>62</v>
      </c>
      <c r="G20">
        <f>VLOOKUP(I20,'Mat Prices'!$C:$D,2,FALSE)*H20</f>
        <v>2625000</v>
      </c>
      <c r="H20">
        <f>B38</f>
        <v>15</v>
      </c>
      <c r="I20" t="str">
        <f>C38</f>
        <v>Claw Essence (Superior)</v>
      </c>
    </row>
    <row r="21" spans="1:15" x14ac:dyDescent="0.25">
      <c r="G21">
        <f>VLOOKUP(I21,'Mat Prices'!$C:$D,2,FALSE)*H21</f>
        <v>1305000</v>
      </c>
      <c r="H21">
        <f>B45</f>
        <v>15</v>
      </c>
      <c r="I21" t="str">
        <f>C45</f>
        <v>Whirling Essence (Superior)</v>
      </c>
    </row>
    <row r="22" spans="1:15" x14ac:dyDescent="0.25">
      <c r="A22" s="2" t="s">
        <v>63</v>
      </c>
      <c r="G22">
        <f>VLOOKUP(I22,'Mat Prices'!$C:$D,2,FALSE)*H22</f>
        <v>1500000</v>
      </c>
      <c r="H22">
        <f>B52</f>
        <v>15</v>
      </c>
      <c r="I22" t="str">
        <f>C52</f>
        <v>Hunter's Essence (Superior)</v>
      </c>
    </row>
    <row r="23" spans="1:15" x14ac:dyDescent="0.25">
      <c r="A23">
        <f>VLOOKUP(C23,'Mat Prices'!$C:$D,2,FALSE)*B23</f>
        <v>90000</v>
      </c>
      <c r="B23">
        <f>VLOOKUP($F$3, 'Mat Prices'!G:K, 3, FALSE)</f>
        <v>15</v>
      </c>
      <c r="C23" t="str">
        <f>$B$5</f>
        <v>Shining Red Essence (Superior)</v>
      </c>
      <c r="G23">
        <f>VLOOKUP(I23,'Mat Prices'!$C:$D,2,FALSE)*H23</f>
        <v>350000</v>
      </c>
      <c r="H23">
        <f>B25+B32+B39+B46+B53</f>
        <v>25</v>
      </c>
      <c r="I23" t="str">
        <f>$B$6</f>
        <v>Uncut Clay Stone</v>
      </c>
    </row>
    <row r="24" spans="1:15" x14ac:dyDescent="0.25">
      <c r="A24">
        <f>VLOOKUP(C24,'Mat Prices'!$C:$D,2,FALSE)*B24</f>
        <v>2325000</v>
      </c>
      <c r="B24">
        <f>VLOOKUP($F$3, 'Mat Prices'!G:K, 4, FALSE)</f>
        <v>15</v>
      </c>
      <c r="C24" t="s">
        <v>42</v>
      </c>
      <c r="G24">
        <f>VLOOKUP(I24,'Mat Prices'!$C:$D,2,FALSE)*H24</f>
        <v>45000</v>
      </c>
      <c r="H24">
        <f>B26+B33+B40+B47+B54</f>
        <v>5</v>
      </c>
      <c r="I24" t="str">
        <f>$B$4</f>
        <v>Recluse's Stone</v>
      </c>
    </row>
    <row r="25" spans="1:15" x14ac:dyDescent="0.25">
      <c r="A25">
        <f>VLOOKUP(C25,'Mat Prices'!$C:$D,2,FALSE)*B25</f>
        <v>70000</v>
      </c>
      <c r="B25">
        <f>VLOOKUP($F$3, 'Mat Prices'!G:K, 5, FALSE)</f>
        <v>5</v>
      </c>
      <c r="C25" t="str">
        <f>$B$6</f>
        <v>Uncut Clay Stone</v>
      </c>
      <c r="G25" s="2">
        <f>SUM(G17:G24)</f>
        <v>11600000</v>
      </c>
      <c r="H25" s="2"/>
      <c r="I25" s="2" t="s">
        <v>62</v>
      </c>
      <c r="M25" s="2" t="s">
        <v>78</v>
      </c>
      <c r="N25" s="5">
        <v>13</v>
      </c>
    </row>
    <row r="26" spans="1:15" x14ac:dyDescent="0.25">
      <c r="A26">
        <f>VLOOKUP(C26,'Mat Prices'!$C:$D,2,FALSE)*B26</f>
        <v>9000</v>
      </c>
      <c r="B26">
        <f>VLOOKUP($F$3, 'Mat Prices'!G:K, 2, FALSE)</f>
        <v>1</v>
      </c>
      <c r="C26" t="str">
        <f>$B$4</f>
        <v>Recluse's Stone</v>
      </c>
    </row>
    <row r="27" spans="1:15" x14ac:dyDescent="0.25">
      <c r="A27">
        <f>SUM(A23:A26)</f>
        <v>2494000</v>
      </c>
      <c r="C27" t="s">
        <v>62</v>
      </c>
      <c r="G27" s="2" t="s">
        <v>77</v>
      </c>
      <c r="M27" s="2" t="s">
        <v>79</v>
      </c>
      <c r="N27" s="2" t="s">
        <v>80</v>
      </c>
      <c r="O27" s="7" t="s">
        <v>107</v>
      </c>
    </row>
    <row r="28" spans="1:15" x14ac:dyDescent="0.25">
      <c r="G28">
        <f>VLOOKUP(I28,'Mat Prices'!$C:$D,2,FALSE)*H28</f>
        <v>630000</v>
      </c>
      <c r="H28">
        <f>B9+B16+B23+B30+B37+B44+B51</f>
        <v>105</v>
      </c>
      <c r="I28" t="str">
        <f>$B$5</f>
        <v>Shining Red Essence (Superior)</v>
      </c>
      <c r="M28">
        <f t="shared" ref="M28:M37" si="0">G28*$N$25</f>
        <v>8190000</v>
      </c>
      <c r="N28">
        <f t="shared" ref="N28:N37" si="1">H28*$N$25</f>
        <v>1365</v>
      </c>
      <c r="O28">
        <v>1400</v>
      </c>
    </row>
    <row r="29" spans="1:15" x14ac:dyDescent="0.25">
      <c r="A29" s="2" t="s">
        <v>65</v>
      </c>
      <c r="G29">
        <f>VLOOKUP(I29,'Mat Prices'!$C:$D,2,FALSE)*H29</f>
        <v>975000</v>
      </c>
      <c r="H29">
        <f>B10</f>
        <v>15</v>
      </c>
      <c r="I29" t="s">
        <v>9</v>
      </c>
      <c r="M29">
        <f t="shared" si="0"/>
        <v>12675000</v>
      </c>
      <c r="N29">
        <f t="shared" si="1"/>
        <v>195</v>
      </c>
      <c r="O29">
        <v>200</v>
      </c>
    </row>
    <row r="30" spans="1:15" x14ac:dyDescent="0.25">
      <c r="A30">
        <f>VLOOKUP(C30,'Mat Prices'!$C:$D,2,FALSE)*B30</f>
        <v>90000</v>
      </c>
      <c r="B30">
        <f>VLOOKUP($F$3, 'Mat Prices'!G:K, 3, FALSE)</f>
        <v>15</v>
      </c>
      <c r="C30" t="str">
        <f>$B$5</f>
        <v>Shining Red Essence (Superior)</v>
      </c>
      <c r="G30">
        <f>VLOOKUP(I30,'Mat Prices'!$C:$D,2,FALSE)*H30</f>
        <v>975000</v>
      </c>
      <c r="H30">
        <f>B17</f>
        <v>15</v>
      </c>
      <c r="I30" t="s">
        <v>12</v>
      </c>
      <c r="M30">
        <f t="shared" si="0"/>
        <v>12675000</v>
      </c>
      <c r="N30">
        <f t="shared" si="1"/>
        <v>195</v>
      </c>
      <c r="O30">
        <v>200</v>
      </c>
    </row>
    <row r="31" spans="1:15" x14ac:dyDescent="0.25">
      <c r="A31">
        <f>VLOOKUP(C31,'Mat Prices'!$C:$D,2,FALSE)*B31</f>
        <v>3000000</v>
      </c>
      <c r="B31">
        <f>VLOOKUP($F$3, 'Mat Prices'!G:K, 4, FALSE)</f>
        <v>15</v>
      </c>
      <c r="C31" t="s">
        <v>33</v>
      </c>
      <c r="G31">
        <f>VLOOKUP(I31,'Mat Prices'!$C:$D,2,FALSE)*H31</f>
        <v>2325000</v>
      </c>
      <c r="H31">
        <f>B24</f>
        <v>15</v>
      </c>
      <c r="I31" t="s">
        <v>42</v>
      </c>
      <c r="M31">
        <f t="shared" si="0"/>
        <v>30225000</v>
      </c>
      <c r="N31">
        <f t="shared" si="1"/>
        <v>195</v>
      </c>
      <c r="O31">
        <v>200</v>
      </c>
    </row>
    <row r="32" spans="1:15" x14ac:dyDescent="0.25">
      <c r="A32">
        <f>VLOOKUP(C32,'Mat Prices'!$C:$D,2,FALSE)*B32</f>
        <v>70000</v>
      </c>
      <c r="B32">
        <f>VLOOKUP($F$3, 'Mat Prices'!G:K, 5, FALSE)</f>
        <v>5</v>
      </c>
      <c r="C32" t="str">
        <f>$B$6</f>
        <v>Uncut Clay Stone</v>
      </c>
      <c r="G32">
        <f>VLOOKUP(I32,'Mat Prices'!$C:$D,2,FALSE)*H32</f>
        <v>3000000</v>
      </c>
      <c r="H32">
        <f>B31</f>
        <v>15</v>
      </c>
      <c r="I32" t="s">
        <v>33</v>
      </c>
      <c r="M32">
        <f t="shared" si="0"/>
        <v>39000000</v>
      </c>
      <c r="N32">
        <f t="shared" si="1"/>
        <v>195</v>
      </c>
      <c r="O32">
        <v>100</v>
      </c>
    </row>
    <row r="33" spans="1:15" x14ac:dyDescent="0.25">
      <c r="A33">
        <f>VLOOKUP(C33,'Mat Prices'!$C:$D,2,FALSE)*B33</f>
        <v>9000</v>
      </c>
      <c r="B33">
        <f>VLOOKUP($F$3, 'Mat Prices'!G:K, 2, FALSE)</f>
        <v>1</v>
      </c>
      <c r="C33" t="str">
        <f>$B$4</f>
        <v>Recluse's Stone</v>
      </c>
      <c r="G33">
        <f>VLOOKUP(I33,'Mat Prices'!$C:$D,2,FALSE)*H33</f>
        <v>2625000</v>
      </c>
      <c r="H33">
        <f>B38</f>
        <v>15</v>
      </c>
      <c r="I33" t="s">
        <v>30</v>
      </c>
      <c r="M33">
        <f t="shared" si="0"/>
        <v>34125000</v>
      </c>
      <c r="N33">
        <f t="shared" si="1"/>
        <v>195</v>
      </c>
      <c r="O33">
        <v>200</v>
      </c>
    </row>
    <row r="34" spans="1:15" x14ac:dyDescent="0.25">
      <c r="A34">
        <f>SUM(A30:A33)</f>
        <v>3169000</v>
      </c>
      <c r="C34" t="s">
        <v>62</v>
      </c>
      <c r="G34">
        <f>VLOOKUP(I34,'Mat Prices'!$C:$D,2,FALSE)*H34</f>
        <v>1305000</v>
      </c>
      <c r="H34">
        <f>B45</f>
        <v>15</v>
      </c>
      <c r="I34" t="s">
        <v>36</v>
      </c>
      <c r="M34">
        <f t="shared" si="0"/>
        <v>16965000</v>
      </c>
      <c r="N34">
        <f t="shared" si="1"/>
        <v>195</v>
      </c>
      <c r="O34">
        <v>200</v>
      </c>
    </row>
    <row r="35" spans="1:15" x14ac:dyDescent="0.25">
      <c r="G35">
        <f>VLOOKUP(I35,'Mat Prices'!$C:$D,2,FALSE)*H35</f>
        <v>1500000</v>
      </c>
      <c r="H35">
        <f>B52</f>
        <v>15</v>
      </c>
      <c r="I35" t="s">
        <v>39</v>
      </c>
      <c r="M35">
        <f t="shared" si="0"/>
        <v>19500000</v>
      </c>
      <c r="N35">
        <f t="shared" si="1"/>
        <v>195</v>
      </c>
      <c r="O35">
        <v>200</v>
      </c>
    </row>
    <row r="36" spans="1:15" x14ac:dyDescent="0.25">
      <c r="A36" s="2" t="s">
        <v>66</v>
      </c>
      <c r="G36">
        <f>VLOOKUP(I36,'Mat Prices'!$C:$D,2,FALSE)*H36</f>
        <v>490000</v>
      </c>
      <c r="H36">
        <f>B11+B18+B25+B32+B39+B46+B53</f>
        <v>35</v>
      </c>
      <c r="I36" t="str">
        <f>$B$6</f>
        <v>Uncut Clay Stone</v>
      </c>
      <c r="M36">
        <f t="shared" si="0"/>
        <v>6370000</v>
      </c>
      <c r="N36">
        <f t="shared" si="1"/>
        <v>455</v>
      </c>
    </row>
    <row r="37" spans="1:15" x14ac:dyDescent="0.25">
      <c r="A37">
        <f>VLOOKUP(C37,'Mat Prices'!$C:$D,2,FALSE)*B37</f>
        <v>90000</v>
      </c>
      <c r="B37">
        <f>VLOOKUP($F$3, 'Mat Prices'!G:K, 3, FALSE)</f>
        <v>15</v>
      </c>
      <c r="C37" t="str">
        <f>$B$5</f>
        <v>Shining Red Essence (Superior)</v>
      </c>
      <c r="G37">
        <f>VLOOKUP(I37,'Mat Prices'!$C:$D,2,FALSE)*H37</f>
        <v>54000</v>
      </c>
      <c r="H37">
        <f>B12+B19+B26+B33+B40+B47</f>
        <v>6</v>
      </c>
      <c r="I37" t="str">
        <f>$B$4</f>
        <v>Recluse's Stone</v>
      </c>
      <c r="M37">
        <f t="shared" si="0"/>
        <v>702000</v>
      </c>
      <c r="N37">
        <f t="shared" si="1"/>
        <v>78</v>
      </c>
      <c r="O37">
        <v>200</v>
      </c>
    </row>
    <row r="38" spans="1:15" x14ac:dyDescent="0.25">
      <c r="A38">
        <f>VLOOKUP(C38,'Mat Prices'!$C:$D,2,FALSE)*B38</f>
        <v>2625000</v>
      </c>
      <c r="B38">
        <f>VLOOKUP($F$3, 'Mat Prices'!G:K, 4, FALSE)</f>
        <v>15</v>
      </c>
      <c r="C38" t="s">
        <v>30</v>
      </c>
      <c r="G38" s="2">
        <f>SUM(G28:G37)</f>
        <v>13879000</v>
      </c>
      <c r="H38" s="2"/>
      <c r="I38" s="2" t="s">
        <v>62</v>
      </c>
      <c r="M38" s="2">
        <f>G38*$N$25</f>
        <v>180427000</v>
      </c>
    </row>
    <row r="39" spans="1:15" x14ac:dyDescent="0.25">
      <c r="A39">
        <f>VLOOKUP(C39,'Mat Prices'!$C:$D,2,FALSE)*B39</f>
        <v>70000</v>
      </c>
      <c r="B39">
        <f>VLOOKUP($F$3, 'Mat Prices'!G:K, 5, FALSE)</f>
        <v>5</v>
      </c>
      <c r="C39" t="str">
        <f>$B$6</f>
        <v>Uncut Clay Stone</v>
      </c>
    </row>
    <row r="40" spans="1:15" x14ac:dyDescent="0.25">
      <c r="A40">
        <f>VLOOKUP(C40,'Mat Prices'!$C:$D,2,FALSE)*B40</f>
        <v>9000</v>
      </c>
      <c r="B40">
        <f>VLOOKUP($F$3, 'Mat Prices'!G:K, 2, FALSE)</f>
        <v>1</v>
      </c>
      <c r="C40" t="str">
        <f>$B$4</f>
        <v>Recluse's Stone</v>
      </c>
      <c r="G40" s="2" t="str">
        <f>$B$6</f>
        <v>Uncut Clay Stone</v>
      </c>
    </row>
    <row r="41" spans="1:15" x14ac:dyDescent="0.25">
      <c r="A41">
        <f>SUM(A37:A40)</f>
        <v>2794000</v>
      </c>
      <c r="C41" t="s">
        <v>62</v>
      </c>
      <c r="G41">
        <f>VLOOKUP(I41,'Mat Prices'!$C:$D,2,FALSE)*H41</f>
        <v>0</v>
      </c>
      <c r="H41">
        <f>H36*2</f>
        <v>70</v>
      </c>
      <c r="I41" t="str">
        <f>$F$4</f>
        <v>Lippi Stream</v>
      </c>
      <c r="M41">
        <f t="shared" ref="M41:N44" si="2">G41*$N$25</f>
        <v>0</v>
      </c>
      <c r="N41">
        <f t="shared" si="2"/>
        <v>910</v>
      </c>
      <c r="O41">
        <v>900</v>
      </c>
    </row>
    <row r="42" spans="1:15" x14ac:dyDescent="0.25">
      <c r="G42">
        <f>VLOOKUP(I42,'Mat Prices'!$C:$D,2,FALSE)*H42</f>
        <v>0</v>
      </c>
      <c r="H42">
        <f>H36*5</f>
        <v>175</v>
      </c>
      <c r="I42" t="str">
        <f>$F$5</f>
        <v>Clay Stream</v>
      </c>
      <c r="M42">
        <f t="shared" si="2"/>
        <v>0</v>
      </c>
      <c r="N42">
        <f t="shared" si="2"/>
        <v>2275</v>
      </c>
    </row>
    <row r="43" spans="1:15" x14ac:dyDescent="0.25">
      <c r="A43" s="2" t="s">
        <v>67</v>
      </c>
      <c r="G43">
        <f>VLOOKUP(I43,'Mat Prices'!$C:$D,2,FALSE)*H43</f>
        <v>70000</v>
      </c>
      <c r="H43">
        <f>H36*2</f>
        <v>70</v>
      </c>
      <c r="I43" t="str">
        <f>$F$6</f>
        <v>Shining Red Essence (Inferior)</v>
      </c>
      <c r="M43">
        <f t="shared" si="2"/>
        <v>910000</v>
      </c>
      <c r="N43">
        <f t="shared" si="2"/>
        <v>910</v>
      </c>
      <c r="O43">
        <v>900</v>
      </c>
    </row>
    <row r="44" spans="1:15" x14ac:dyDescent="0.25">
      <c r="A44">
        <f>VLOOKUP(C44,'Mat Prices'!$C:$D,2,FALSE)*B44</f>
        <v>90000</v>
      </c>
      <c r="B44">
        <f>VLOOKUP($F$3, 'Mat Prices'!G:K, 3, FALSE)</f>
        <v>15</v>
      </c>
      <c r="C44" t="str">
        <f>$B$5</f>
        <v>Shining Red Essence (Superior)</v>
      </c>
      <c r="G44">
        <f>VLOOKUP(I44,'Mat Prices'!$C:$D,2,FALSE)*H44</f>
        <v>420000</v>
      </c>
      <c r="H44">
        <f>H36*2</f>
        <v>70</v>
      </c>
      <c r="I44" t="str">
        <f>$B$5</f>
        <v>Shining Red Essence (Superior)</v>
      </c>
      <c r="M44">
        <f t="shared" si="2"/>
        <v>5460000</v>
      </c>
      <c r="N44">
        <f t="shared" si="2"/>
        <v>910</v>
      </c>
    </row>
    <row r="45" spans="1:15" x14ac:dyDescent="0.25">
      <c r="A45">
        <f>VLOOKUP(C45,'Mat Prices'!$C:$D,2,FALSE)*B45</f>
        <v>1305000</v>
      </c>
      <c r="B45">
        <f>VLOOKUP($F$3, 'Mat Prices'!G:K, 4, FALSE)</f>
        <v>15</v>
      </c>
      <c r="C45" t="s">
        <v>36</v>
      </c>
      <c r="G45" s="2">
        <f>SUM(G41:G44)</f>
        <v>490000</v>
      </c>
      <c r="H45" s="2"/>
      <c r="I45" s="2" t="s">
        <v>62</v>
      </c>
      <c r="J45" s="2"/>
      <c r="M45" s="2">
        <f>G45*$N$25</f>
        <v>6370000</v>
      </c>
    </row>
    <row r="46" spans="1:15" x14ac:dyDescent="0.25">
      <c r="A46">
        <f>VLOOKUP(C46,'Mat Prices'!$C:$D,2,FALSE)*B46</f>
        <v>70000</v>
      </c>
      <c r="B46">
        <f>VLOOKUP($F$3, 'Mat Prices'!G:K, 5, FALSE)</f>
        <v>5</v>
      </c>
      <c r="C46" t="str">
        <f>$B$6</f>
        <v>Uncut Clay Stone</v>
      </c>
    </row>
    <row r="47" spans="1:15" x14ac:dyDescent="0.25">
      <c r="A47">
        <f>VLOOKUP(C47,'Mat Prices'!$C:$D,2,FALSE)*B47</f>
        <v>9000</v>
      </c>
      <c r="B47">
        <f>VLOOKUP($F$3, 'Mat Prices'!G:K, 2, FALSE)</f>
        <v>1</v>
      </c>
      <c r="C47" t="str">
        <f>$B$4</f>
        <v>Recluse's Stone</v>
      </c>
    </row>
    <row r="48" spans="1:15" x14ac:dyDescent="0.25">
      <c r="A48">
        <f>SUM(A44:A47)</f>
        <v>1474000</v>
      </c>
      <c r="C48" t="s">
        <v>62</v>
      </c>
    </row>
    <row r="50" spans="1:3" x14ac:dyDescent="0.25">
      <c r="A50" s="2" t="s">
        <v>68</v>
      </c>
    </row>
    <row r="51" spans="1:3" x14ac:dyDescent="0.25">
      <c r="A51">
        <f>VLOOKUP(C51,'Mat Prices'!$C:$D,2,FALSE)*B51</f>
        <v>90000</v>
      </c>
      <c r="B51">
        <f>VLOOKUP($F$3, 'Mat Prices'!G:K, 3, FALSE)</f>
        <v>15</v>
      </c>
      <c r="C51" t="str">
        <f>$B$5</f>
        <v>Shining Red Essence (Superior)</v>
      </c>
    </row>
    <row r="52" spans="1:3" x14ac:dyDescent="0.25">
      <c r="A52">
        <f>VLOOKUP(C52,'Mat Prices'!$C:$D,2,FALSE)*B52</f>
        <v>1500000</v>
      </c>
      <c r="B52">
        <f>VLOOKUP($F$3, 'Mat Prices'!G:K, 4, FALSE)</f>
        <v>15</v>
      </c>
      <c r="C52" t="s">
        <v>39</v>
      </c>
    </row>
    <row r="53" spans="1:3" x14ac:dyDescent="0.25">
      <c r="A53">
        <f>VLOOKUP(C53,'Mat Prices'!$C:$D,2,FALSE)*B53</f>
        <v>70000</v>
      </c>
      <c r="B53">
        <f>VLOOKUP($F$3, 'Mat Prices'!G:K, 5, FALSE)</f>
        <v>5</v>
      </c>
      <c r="C53" t="str">
        <f>$B$6</f>
        <v>Uncut Clay Stone</v>
      </c>
    </row>
    <row r="54" spans="1:3" x14ac:dyDescent="0.25">
      <c r="A54">
        <f>VLOOKUP(C54,'Mat Prices'!$C:$D,2,FALSE)*B54</f>
        <v>9000</v>
      </c>
      <c r="B54">
        <f>VLOOKUP($F$3, 'Mat Prices'!G:K, 2, FALSE)</f>
        <v>1</v>
      </c>
      <c r="C54" t="str">
        <f>$B$4</f>
        <v>Recluse's Stone</v>
      </c>
    </row>
    <row r="55" spans="1:3" x14ac:dyDescent="0.25">
      <c r="A55">
        <f>SUM(A51:A54)</f>
        <v>1669000</v>
      </c>
      <c r="C55" t="s">
        <v>62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10" workbookViewId="0">
      <selection activeCell="O27" sqref="O27"/>
    </sheetView>
  </sheetViews>
  <sheetFormatPr defaultRowHeight="15" x14ac:dyDescent="0.25"/>
  <cols>
    <col min="12" max="12" width="9.140625" customWidth="1"/>
    <col min="13" max="13" width="10.7109375" customWidth="1"/>
    <col min="14" max="14" width="9.140625" customWidth="1"/>
  </cols>
  <sheetData>
    <row r="1" spans="1:9" ht="46.5" x14ac:dyDescent="0.7">
      <c r="A1" s="6" t="s">
        <v>83</v>
      </c>
    </row>
    <row r="2" spans="1:9" x14ac:dyDescent="0.25">
      <c r="A2" s="3" t="s">
        <v>84</v>
      </c>
    </row>
    <row r="3" spans="1:9" x14ac:dyDescent="0.25">
      <c r="A3" s="2" t="s">
        <v>88</v>
      </c>
      <c r="B3" s="4" t="s">
        <v>105</v>
      </c>
      <c r="E3" s="2" t="s">
        <v>81</v>
      </c>
      <c r="F3" s="5">
        <v>44</v>
      </c>
    </row>
    <row r="4" spans="1:9" x14ac:dyDescent="0.25">
      <c r="A4" s="2" t="s">
        <v>82</v>
      </c>
      <c r="B4" s="5" t="s">
        <v>98</v>
      </c>
      <c r="E4" s="2" t="s">
        <v>102</v>
      </c>
      <c r="F4" s="8" t="s">
        <v>49</v>
      </c>
    </row>
    <row r="5" spans="1:9" x14ac:dyDescent="0.25">
      <c r="A5" s="2" t="s">
        <v>74</v>
      </c>
      <c r="B5" s="8" t="s">
        <v>15</v>
      </c>
      <c r="E5" s="2" t="s">
        <v>103</v>
      </c>
      <c r="F5" s="8" t="s">
        <v>54</v>
      </c>
    </row>
    <row r="6" spans="1:9" x14ac:dyDescent="0.25">
      <c r="A6" s="2" t="s">
        <v>89</v>
      </c>
      <c r="B6" s="8" t="s">
        <v>53</v>
      </c>
      <c r="E6" s="2" t="s">
        <v>104</v>
      </c>
      <c r="F6" s="8" t="s">
        <v>13</v>
      </c>
    </row>
    <row r="8" spans="1:9" x14ac:dyDescent="0.25">
      <c r="A8" s="2" t="s">
        <v>61</v>
      </c>
      <c r="G8" s="2" t="s">
        <v>69</v>
      </c>
    </row>
    <row r="9" spans="1:9" x14ac:dyDescent="0.25">
      <c r="A9">
        <f>VLOOKUP(C9,'Mat Prices'!$C:$D,2,FALSE)*B9</f>
        <v>88500</v>
      </c>
      <c r="B9">
        <f>VLOOKUP($F$3, 'Mat Prices'!G:K, 3, FALSE)</f>
        <v>15</v>
      </c>
      <c r="C9" t="str">
        <f>$B$5</f>
        <v>Shining Essence (Superior)</v>
      </c>
      <c r="G9">
        <f>VLOOKUP(I9,'Mat Prices'!$C:$D,2,FALSE)*H9</f>
        <v>177000</v>
      </c>
      <c r="H9">
        <f>B9+B16</f>
        <v>30</v>
      </c>
      <c r="I9" t="str">
        <f>$B$5</f>
        <v>Shining Essence (Superior)</v>
      </c>
    </row>
    <row r="10" spans="1:9" x14ac:dyDescent="0.25">
      <c r="A10">
        <f>VLOOKUP(C10,'Mat Prices'!$C:$D,2,FALSE)*B10</f>
        <v>975000</v>
      </c>
      <c r="B10">
        <f>VLOOKUP($F$3, 'Mat Prices'!G:K, 4, FALSE)</f>
        <v>15</v>
      </c>
      <c r="C10" t="s">
        <v>9</v>
      </c>
      <c r="G10">
        <f>VLOOKUP(I10,'Mat Prices'!$C:$D,2,FALSE)*H10</f>
        <v>975000</v>
      </c>
      <c r="H10">
        <f>B10</f>
        <v>15</v>
      </c>
      <c r="I10" t="str">
        <f>C10</f>
        <v>Burning Essence (Superior)</v>
      </c>
    </row>
    <row r="11" spans="1:9" x14ac:dyDescent="0.25">
      <c r="A11">
        <f>VLOOKUP(C11,'Mat Prices'!$C:$D,2,FALSE)*B11</f>
        <v>15900</v>
      </c>
      <c r="B11">
        <f>VLOOKUP($F$3, 'Mat Prices'!G:K, 5, FALSE)</f>
        <v>5</v>
      </c>
      <c r="C11" t="str">
        <f>$B$6</f>
        <v>Normal Fabric</v>
      </c>
      <c r="G11">
        <f>VLOOKUP(I11,'Mat Prices'!$C:$D,2,FALSE)*H11</f>
        <v>975000</v>
      </c>
      <c r="H11">
        <f>B17</f>
        <v>15</v>
      </c>
      <c r="I11" t="str">
        <f>C17</f>
        <v>Shadow Essence (Superior)</v>
      </c>
    </row>
    <row r="12" spans="1:9" x14ac:dyDescent="0.25">
      <c r="A12">
        <f>VLOOKUP(C12,'Mat Prices'!$C:$D,2,FALSE)*B12</f>
        <v>50000</v>
      </c>
      <c r="B12">
        <f>VLOOKUP($F$3, 'Mat Prices'!G:K, 2, FALSE)</f>
        <v>1</v>
      </c>
      <c r="C12" t="str">
        <f>$B$4</f>
        <v>Tomb Stone</v>
      </c>
      <c r="G12">
        <f>VLOOKUP(I12,'Mat Prices'!$C:$D,2,FALSE)*H12</f>
        <v>31800</v>
      </c>
      <c r="H12">
        <f>B11+B18</f>
        <v>10</v>
      </c>
      <c r="I12" t="str">
        <f>$B$6</f>
        <v>Normal Fabric</v>
      </c>
    </row>
    <row r="13" spans="1:9" x14ac:dyDescent="0.25">
      <c r="A13">
        <f>SUM(A9:A12)</f>
        <v>1129400</v>
      </c>
      <c r="C13" t="s">
        <v>62</v>
      </c>
      <c r="G13">
        <f>VLOOKUP(I13,'Mat Prices'!$C:$D,2,FALSE)*H13</f>
        <v>100000</v>
      </c>
      <c r="H13">
        <f>B12+B19</f>
        <v>2</v>
      </c>
      <c r="I13" t="str">
        <f>$B$4</f>
        <v>Tomb Stone</v>
      </c>
    </row>
    <row r="14" spans="1:9" x14ac:dyDescent="0.25">
      <c r="G14" s="2">
        <f>SUM(G9:G13)</f>
        <v>2258800</v>
      </c>
      <c r="H14" s="2"/>
      <c r="I14" s="2" t="s">
        <v>62</v>
      </c>
    </row>
    <row r="15" spans="1:9" x14ac:dyDescent="0.25">
      <c r="A15" s="2" t="s">
        <v>64</v>
      </c>
    </row>
    <row r="16" spans="1:9" x14ac:dyDescent="0.25">
      <c r="A16">
        <f>VLOOKUP(C16,'Mat Prices'!$C:$D,2,FALSE)*B16</f>
        <v>88500</v>
      </c>
      <c r="B16">
        <f>VLOOKUP($F$3, 'Mat Prices'!G:K, 3, FALSE)</f>
        <v>15</v>
      </c>
      <c r="C16" t="str">
        <f>$B$5</f>
        <v>Shining Essence (Superior)</v>
      </c>
      <c r="G16" s="2" t="s">
        <v>70</v>
      </c>
    </row>
    <row r="17" spans="1:14" x14ac:dyDescent="0.25">
      <c r="A17">
        <f>VLOOKUP(C17,'Mat Prices'!$C:$D,2,FALSE)*B17</f>
        <v>975000</v>
      </c>
      <c r="B17">
        <f>VLOOKUP($F$3, 'Mat Prices'!G:K, 4, FALSE)</f>
        <v>15</v>
      </c>
      <c r="C17" t="s">
        <v>12</v>
      </c>
      <c r="G17">
        <f>VLOOKUP(I17,'Mat Prices'!$C:$D,2,FALSE)*H17</f>
        <v>442500</v>
      </c>
      <c r="H17">
        <f>B23+B30+B37+B44+B51</f>
        <v>75</v>
      </c>
      <c r="I17" t="str">
        <f>$B$5</f>
        <v>Shining Essence (Superior)</v>
      </c>
    </row>
    <row r="18" spans="1:14" x14ac:dyDescent="0.25">
      <c r="A18">
        <f>VLOOKUP(C18,'Mat Prices'!$C:$D,2,FALSE)*B18</f>
        <v>15900</v>
      </c>
      <c r="B18">
        <f>VLOOKUP($F$3, 'Mat Prices'!G:K, 5, FALSE)</f>
        <v>5</v>
      </c>
      <c r="C18" t="str">
        <f>$B$6</f>
        <v>Normal Fabric</v>
      </c>
      <c r="G18">
        <f>VLOOKUP(I18,'Mat Prices'!$C:$D,2,FALSE)*H18</f>
        <v>2325000</v>
      </c>
      <c r="H18">
        <f>B24</f>
        <v>15</v>
      </c>
      <c r="I18" t="str">
        <f>C24</f>
        <v>Horn Essence (Superior)</v>
      </c>
    </row>
    <row r="19" spans="1:14" x14ac:dyDescent="0.25">
      <c r="A19">
        <f>VLOOKUP(C19,'Mat Prices'!$C:$D,2,FALSE)*B19</f>
        <v>50000</v>
      </c>
      <c r="B19">
        <f>VLOOKUP($F$3, 'Mat Prices'!G:K, 2, FALSE)</f>
        <v>1</v>
      </c>
      <c r="C19" t="str">
        <f>$B$4</f>
        <v>Tomb Stone</v>
      </c>
      <c r="G19">
        <f>VLOOKUP(I19,'Mat Prices'!$C:$D,2,FALSE)*H19</f>
        <v>3000000</v>
      </c>
      <c r="H19">
        <f>B31</f>
        <v>15</v>
      </c>
      <c r="I19" t="str">
        <f>C31</f>
        <v>Clear Essence (Superior)</v>
      </c>
    </row>
    <row r="20" spans="1:14" x14ac:dyDescent="0.25">
      <c r="A20">
        <f>SUM(A16:A19)</f>
        <v>1129400</v>
      </c>
      <c r="C20" t="s">
        <v>62</v>
      </c>
      <c r="G20">
        <f>VLOOKUP(I20,'Mat Prices'!$C:$D,2,FALSE)*H20</f>
        <v>2625000</v>
      </c>
      <c r="H20">
        <f>B38</f>
        <v>15</v>
      </c>
      <c r="I20" t="str">
        <f>C38</f>
        <v>Claw Essence (Superior)</v>
      </c>
    </row>
    <row r="21" spans="1:14" x14ac:dyDescent="0.25">
      <c r="G21">
        <f>VLOOKUP(I21,'Mat Prices'!$C:$D,2,FALSE)*H21</f>
        <v>1305000</v>
      </c>
      <c r="H21">
        <f>B45</f>
        <v>15</v>
      </c>
      <c r="I21" t="str">
        <f>C45</f>
        <v>Whirling Essence (Superior)</v>
      </c>
    </row>
    <row r="22" spans="1:14" x14ac:dyDescent="0.25">
      <c r="A22" s="2" t="s">
        <v>63</v>
      </c>
      <c r="G22">
        <f>VLOOKUP(I22,'Mat Prices'!$C:$D,2,FALSE)*H22</f>
        <v>1500000</v>
      </c>
      <c r="H22">
        <f>B52</f>
        <v>15</v>
      </c>
      <c r="I22" t="str">
        <f>C52</f>
        <v>Hunter's Essence (Superior)</v>
      </c>
    </row>
    <row r="23" spans="1:14" x14ac:dyDescent="0.25">
      <c r="A23">
        <f>VLOOKUP(C23,'Mat Prices'!$C:$D,2,FALSE)*B23</f>
        <v>88500</v>
      </c>
      <c r="B23">
        <f>VLOOKUP($F$3, 'Mat Prices'!G:K, 3, FALSE)</f>
        <v>15</v>
      </c>
      <c r="C23" t="str">
        <f>$B$5</f>
        <v>Shining Essence (Superior)</v>
      </c>
      <c r="G23">
        <f>VLOOKUP(I23,'Mat Prices'!$C:$D,2,FALSE)*H23</f>
        <v>79500</v>
      </c>
      <c r="H23">
        <f>B25+B32+B39+B46+B53</f>
        <v>25</v>
      </c>
      <c r="I23" t="str">
        <f>$B$6</f>
        <v>Normal Fabric</v>
      </c>
    </row>
    <row r="24" spans="1:14" x14ac:dyDescent="0.25">
      <c r="A24">
        <f>VLOOKUP(C24,'Mat Prices'!$C:$D,2,FALSE)*B24</f>
        <v>2325000</v>
      </c>
      <c r="B24">
        <f>VLOOKUP($F$3, 'Mat Prices'!G:K, 4, FALSE)</f>
        <v>15</v>
      </c>
      <c r="C24" t="s">
        <v>42</v>
      </c>
      <c r="G24">
        <f>VLOOKUP(I24,'Mat Prices'!$C:$D,2,FALSE)*H24</f>
        <v>250000</v>
      </c>
      <c r="H24">
        <f>B26+B33+B40+B47+B54</f>
        <v>5</v>
      </c>
      <c r="I24" t="str">
        <f>$B$4</f>
        <v>Tomb Stone</v>
      </c>
    </row>
    <row r="25" spans="1:14" x14ac:dyDescent="0.25">
      <c r="A25">
        <f>VLOOKUP(C25,'Mat Prices'!$C:$D,2,FALSE)*B25</f>
        <v>15900</v>
      </c>
      <c r="B25">
        <f>VLOOKUP($F$3, 'Mat Prices'!G:K, 5, FALSE)</f>
        <v>5</v>
      </c>
      <c r="C25" t="str">
        <f>$B$6</f>
        <v>Normal Fabric</v>
      </c>
      <c r="G25" s="2">
        <f>SUM(G17:G24)</f>
        <v>11527000</v>
      </c>
      <c r="H25" s="2"/>
      <c r="I25" s="2" t="s">
        <v>62</v>
      </c>
      <c r="M25" s="2" t="s">
        <v>78</v>
      </c>
      <c r="N25" s="5">
        <v>10</v>
      </c>
    </row>
    <row r="26" spans="1:14" x14ac:dyDescent="0.25">
      <c r="A26">
        <f>VLOOKUP(C26,'Mat Prices'!$C:$D,2,FALSE)*B26</f>
        <v>50000</v>
      </c>
      <c r="B26">
        <f>VLOOKUP($F$3, 'Mat Prices'!G:K, 2, FALSE)</f>
        <v>1</v>
      </c>
      <c r="C26" t="str">
        <f>$B$4</f>
        <v>Tomb Stone</v>
      </c>
    </row>
    <row r="27" spans="1:14" x14ac:dyDescent="0.25">
      <c r="A27">
        <f>SUM(A23:A26)</f>
        <v>2479400</v>
      </c>
      <c r="C27" t="s">
        <v>62</v>
      </c>
      <c r="G27" s="2" t="s">
        <v>77</v>
      </c>
      <c r="M27" s="2" t="s">
        <v>79</v>
      </c>
      <c r="N27" s="2" t="s">
        <v>80</v>
      </c>
    </row>
    <row r="28" spans="1:14" x14ac:dyDescent="0.25">
      <c r="G28">
        <f>VLOOKUP(I28,'Mat Prices'!$C:$D,2,FALSE)*H28</f>
        <v>619500</v>
      </c>
      <c r="H28">
        <f>B9+B16+B23+B30+B37+B44+B51</f>
        <v>105</v>
      </c>
      <c r="I28" t="str">
        <f>$B$5</f>
        <v>Shining Essence (Superior)</v>
      </c>
      <c r="M28">
        <f t="shared" ref="M28:M37" si="0">G28*$N$25</f>
        <v>6195000</v>
      </c>
      <c r="N28">
        <f t="shared" ref="N28:N37" si="1">H28*$N$25</f>
        <v>1050</v>
      </c>
    </row>
    <row r="29" spans="1:14" x14ac:dyDescent="0.25">
      <c r="A29" s="2" t="s">
        <v>65</v>
      </c>
      <c r="G29">
        <f>VLOOKUP(I29,'Mat Prices'!$C:$D,2,FALSE)*H29</f>
        <v>975000</v>
      </c>
      <c r="H29">
        <f>B10</f>
        <v>15</v>
      </c>
      <c r="I29" t="s">
        <v>9</v>
      </c>
      <c r="M29">
        <f t="shared" si="0"/>
        <v>9750000</v>
      </c>
      <c r="N29">
        <f t="shared" si="1"/>
        <v>150</v>
      </c>
    </row>
    <row r="30" spans="1:14" x14ac:dyDescent="0.25">
      <c r="A30">
        <f>VLOOKUP(C30,'Mat Prices'!$C:$D,2,FALSE)*B30</f>
        <v>88500</v>
      </c>
      <c r="B30">
        <f>VLOOKUP($F$3, 'Mat Prices'!G:K, 3, FALSE)</f>
        <v>15</v>
      </c>
      <c r="C30" t="str">
        <f>$B$5</f>
        <v>Shining Essence (Superior)</v>
      </c>
      <c r="G30">
        <f>VLOOKUP(I30,'Mat Prices'!$C:$D,2,FALSE)*H30</f>
        <v>975000</v>
      </c>
      <c r="H30">
        <f>B17</f>
        <v>15</v>
      </c>
      <c r="I30" t="s">
        <v>12</v>
      </c>
      <c r="M30">
        <f t="shared" si="0"/>
        <v>9750000</v>
      </c>
      <c r="N30">
        <f t="shared" si="1"/>
        <v>150</v>
      </c>
    </row>
    <row r="31" spans="1:14" x14ac:dyDescent="0.25">
      <c r="A31">
        <f>VLOOKUP(C31,'Mat Prices'!$C:$D,2,FALSE)*B31</f>
        <v>3000000</v>
      </c>
      <c r="B31">
        <f>VLOOKUP($F$3, 'Mat Prices'!G:K, 4, FALSE)</f>
        <v>15</v>
      </c>
      <c r="C31" t="s">
        <v>33</v>
      </c>
      <c r="G31">
        <f>VLOOKUP(I31,'Mat Prices'!$C:$D,2,FALSE)*H31</f>
        <v>2325000</v>
      </c>
      <c r="H31">
        <f>B24</f>
        <v>15</v>
      </c>
      <c r="I31" t="s">
        <v>42</v>
      </c>
      <c r="M31">
        <f t="shared" si="0"/>
        <v>23250000</v>
      </c>
      <c r="N31">
        <f t="shared" si="1"/>
        <v>150</v>
      </c>
    </row>
    <row r="32" spans="1:14" x14ac:dyDescent="0.25">
      <c r="A32">
        <f>VLOOKUP(C32,'Mat Prices'!$C:$D,2,FALSE)*B32</f>
        <v>15900</v>
      </c>
      <c r="B32">
        <f>VLOOKUP($F$3, 'Mat Prices'!G:K, 5, FALSE)</f>
        <v>5</v>
      </c>
      <c r="C32" t="str">
        <f>$B$6</f>
        <v>Normal Fabric</v>
      </c>
      <c r="G32">
        <f>VLOOKUP(I32,'Mat Prices'!$C:$D,2,FALSE)*H32</f>
        <v>3000000</v>
      </c>
      <c r="H32">
        <f>B31</f>
        <v>15</v>
      </c>
      <c r="I32" t="s">
        <v>33</v>
      </c>
      <c r="M32">
        <f t="shared" si="0"/>
        <v>30000000</v>
      </c>
      <c r="N32">
        <f t="shared" si="1"/>
        <v>150</v>
      </c>
    </row>
    <row r="33" spans="1:14" x14ac:dyDescent="0.25">
      <c r="A33">
        <f>VLOOKUP(C33,'Mat Prices'!$C:$D,2,FALSE)*B33</f>
        <v>50000</v>
      </c>
      <c r="B33">
        <f>VLOOKUP($F$3, 'Mat Prices'!G:K, 2, FALSE)</f>
        <v>1</v>
      </c>
      <c r="C33" t="str">
        <f>$B$4</f>
        <v>Tomb Stone</v>
      </c>
      <c r="G33">
        <f>VLOOKUP(I33,'Mat Prices'!$C:$D,2,FALSE)*H33</f>
        <v>2625000</v>
      </c>
      <c r="H33">
        <f>B38</f>
        <v>15</v>
      </c>
      <c r="I33" t="s">
        <v>30</v>
      </c>
      <c r="M33">
        <f t="shared" si="0"/>
        <v>26250000</v>
      </c>
      <c r="N33">
        <f t="shared" si="1"/>
        <v>150</v>
      </c>
    </row>
    <row r="34" spans="1:14" x14ac:dyDescent="0.25">
      <c r="A34">
        <f>SUM(A30:A33)</f>
        <v>3154400</v>
      </c>
      <c r="C34" t="s">
        <v>62</v>
      </c>
      <c r="G34">
        <f>VLOOKUP(I34,'Mat Prices'!$C:$D,2,FALSE)*H34</f>
        <v>1305000</v>
      </c>
      <c r="H34">
        <f>B45</f>
        <v>15</v>
      </c>
      <c r="I34" t="s">
        <v>36</v>
      </c>
      <c r="M34">
        <f t="shared" si="0"/>
        <v>13050000</v>
      </c>
      <c r="N34">
        <f t="shared" si="1"/>
        <v>150</v>
      </c>
    </row>
    <row r="35" spans="1:14" x14ac:dyDescent="0.25">
      <c r="G35">
        <f>VLOOKUP(I35,'Mat Prices'!$C:$D,2,FALSE)*H35</f>
        <v>1500000</v>
      </c>
      <c r="H35">
        <f>B52</f>
        <v>15</v>
      </c>
      <c r="I35" t="s">
        <v>39</v>
      </c>
      <c r="M35">
        <f t="shared" si="0"/>
        <v>15000000</v>
      </c>
      <c r="N35">
        <f t="shared" si="1"/>
        <v>150</v>
      </c>
    </row>
    <row r="36" spans="1:14" x14ac:dyDescent="0.25">
      <c r="A36" s="2" t="s">
        <v>66</v>
      </c>
      <c r="G36">
        <f>VLOOKUP(I36,'Mat Prices'!$C:$D,2,FALSE)*H36</f>
        <v>111300</v>
      </c>
      <c r="H36">
        <f>B11+B18+B25+B32+B39+B46+B53</f>
        <v>35</v>
      </c>
      <c r="I36" t="str">
        <f>$B$6</f>
        <v>Normal Fabric</v>
      </c>
      <c r="M36">
        <f t="shared" si="0"/>
        <v>1113000</v>
      </c>
      <c r="N36">
        <f t="shared" si="1"/>
        <v>350</v>
      </c>
    </row>
    <row r="37" spans="1:14" x14ac:dyDescent="0.25">
      <c r="A37">
        <f>VLOOKUP(C37,'Mat Prices'!$C:$D,2,FALSE)*B37</f>
        <v>88500</v>
      </c>
      <c r="B37">
        <f>VLOOKUP($F$3, 'Mat Prices'!G:K, 3, FALSE)</f>
        <v>15</v>
      </c>
      <c r="C37" t="str">
        <f>$B$5</f>
        <v>Shining Essence (Superior)</v>
      </c>
      <c r="G37">
        <f>VLOOKUP(I37,'Mat Prices'!$C:$D,2,FALSE)*H37</f>
        <v>300000</v>
      </c>
      <c r="H37">
        <f>B12+B19+B26+B33+B40+B47</f>
        <v>6</v>
      </c>
      <c r="I37" t="str">
        <f>$B$4</f>
        <v>Tomb Stone</v>
      </c>
      <c r="M37">
        <f t="shared" si="0"/>
        <v>3000000</v>
      </c>
      <c r="N37">
        <f t="shared" si="1"/>
        <v>60</v>
      </c>
    </row>
    <row r="38" spans="1:14" x14ac:dyDescent="0.25">
      <c r="A38">
        <f>VLOOKUP(C38,'Mat Prices'!$C:$D,2,FALSE)*B38</f>
        <v>2625000</v>
      </c>
      <c r="B38">
        <f>VLOOKUP($F$3, 'Mat Prices'!G:K, 4, FALSE)</f>
        <v>15</v>
      </c>
      <c r="C38" t="s">
        <v>30</v>
      </c>
      <c r="G38" s="2">
        <f>SUM(G28:G37)</f>
        <v>13735800</v>
      </c>
      <c r="H38" s="2"/>
      <c r="I38" s="2" t="s">
        <v>62</v>
      </c>
      <c r="M38" s="2">
        <f>G38*$N$25</f>
        <v>137358000</v>
      </c>
    </row>
    <row r="39" spans="1:14" x14ac:dyDescent="0.25">
      <c r="A39">
        <f>VLOOKUP(C39,'Mat Prices'!$C:$D,2,FALSE)*B39</f>
        <v>15900</v>
      </c>
      <c r="B39">
        <f>VLOOKUP($F$3, 'Mat Prices'!G:K, 5, FALSE)</f>
        <v>5</v>
      </c>
      <c r="C39" t="str">
        <f>$B$6</f>
        <v>Normal Fabric</v>
      </c>
    </row>
    <row r="40" spans="1:14" x14ac:dyDescent="0.25">
      <c r="A40">
        <f>VLOOKUP(C40,'Mat Prices'!$C:$D,2,FALSE)*B40</f>
        <v>50000</v>
      </c>
      <c r="B40">
        <f>VLOOKUP($F$3, 'Mat Prices'!G:K, 2, FALSE)</f>
        <v>1</v>
      </c>
      <c r="C40" t="str">
        <f>$B$4</f>
        <v>Tomb Stone</v>
      </c>
      <c r="G40" s="2" t="str">
        <f>$B$6</f>
        <v>Normal Fabric</v>
      </c>
    </row>
    <row r="41" spans="1:14" x14ac:dyDescent="0.25">
      <c r="A41">
        <f>SUM(A37:A40)</f>
        <v>2779400</v>
      </c>
      <c r="C41" t="s">
        <v>62</v>
      </c>
      <c r="G41">
        <f>VLOOKUP(I41,'Mat Prices'!$C:$D,2,FALSE)*H41</f>
        <v>0</v>
      </c>
      <c r="H41">
        <f>H36*2</f>
        <v>70</v>
      </c>
      <c r="I41" t="str">
        <f>$F$4</f>
        <v>Golden Rain Tree</v>
      </c>
      <c r="M41">
        <f t="shared" ref="M41:N44" si="2">G41*$N$25</f>
        <v>0</v>
      </c>
      <c r="N41">
        <f t="shared" si="2"/>
        <v>700</v>
      </c>
    </row>
    <row r="42" spans="1:14" x14ac:dyDescent="0.25">
      <c r="G42">
        <f>VLOOKUP(I42,'Mat Prices'!$C:$D,2,FALSE)*H42</f>
        <v>0</v>
      </c>
      <c r="H42">
        <f>H36*5</f>
        <v>175</v>
      </c>
      <c r="I42" t="str">
        <f>$F$5</f>
        <v>Poplar Tree</v>
      </c>
      <c r="M42">
        <f t="shared" si="2"/>
        <v>0</v>
      </c>
      <c r="N42">
        <f t="shared" si="2"/>
        <v>1750</v>
      </c>
    </row>
    <row r="43" spans="1:14" x14ac:dyDescent="0.25">
      <c r="A43" s="2" t="s">
        <v>67</v>
      </c>
      <c r="G43">
        <f>VLOOKUP(I43,'Mat Prices'!$C:$D,2,FALSE)*H43</f>
        <v>40600</v>
      </c>
      <c r="H43">
        <f>H36*2</f>
        <v>70</v>
      </c>
      <c r="I43" t="str">
        <f>$F$6</f>
        <v>Shining Essence (Inferior)</v>
      </c>
      <c r="M43">
        <f t="shared" si="2"/>
        <v>406000</v>
      </c>
      <c r="N43">
        <f t="shared" si="2"/>
        <v>700</v>
      </c>
    </row>
    <row r="44" spans="1:14" x14ac:dyDescent="0.25">
      <c r="A44">
        <f>VLOOKUP(C44,'Mat Prices'!$C:$D,2,FALSE)*B44</f>
        <v>88500</v>
      </c>
      <c r="B44">
        <f>VLOOKUP($F$3, 'Mat Prices'!G:K, 3, FALSE)</f>
        <v>15</v>
      </c>
      <c r="C44" t="str">
        <f>$B$5</f>
        <v>Shining Essence (Superior)</v>
      </c>
      <c r="G44">
        <f>VLOOKUP(I44,'Mat Prices'!$C:$D,2,FALSE)*H44</f>
        <v>413000</v>
      </c>
      <c r="H44">
        <f>H36*2</f>
        <v>70</v>
      </c>
      <c r="I44" t="str">
        <f>$B$5</f>
        <v>Shining Essence (Superior)</v>
      </c>
      <c r="M44">
        <f t="shared" si="2"/>
        <v>4130000</v>
      </c>
      <c r="N44">
        <f t="shared" si="2"/>
        <v>700</v>
      </c>
    </row>
    <row r="45" spans="1:14" x14ac:dyDescent="0.25">
      <c r="A45">
        <f>VLOOKUP(C45,'Mat Prices'!$C:$D,2,FALSE)*B45</f>
        <v>1305000</v>
      </c>
      <c r="B45">
        <f>VLOOKUP($F$3, 'Mat Prices'!G:K, 4, FALSE)</f>
        <v>15</v>
      </c>
      <c r="C45" t="s">
        <v>36</v>
      </c>
      <c r="G45" s="2">
        <f>SUM(G41:G44)</f>
        <v>453600</v>
      </c>
      <c r="H45" s="2"/>
      <c r="I45" s="2" t="s">
        <v>62</v>
      </c>
      <c r="J45" s="2"/>
      <c r="M45" s="2">
        <f>G45*$N$25</f>
        <v>4536000</v>
      </c>
    </row>
    <row r="46" spans="1:14" x14ac:dyDescent="0.25">
      <c r="A46">
        <f>VLOOKUP(C46,'Mat Prices'!$C:$D,2,FALSE)*B46</f>
        <v>15900</v>
      </c>
      <c r="B46">
        <f>VLOOKUP($F$3, 'Mat Prices'!G:K, 5, FALSE)</f>
        <v>5</v>
      </c>
      <c r="C46" t="str">
        <f>$B$6</f>
        <v>Normal Fabric</v>
      </c>
    </row>
    <row r="47" spans="1:14" x14ac:dyDescent="0.25">
      <c r="A47">
        <f>VLOOKUP(C47,'Mat Prices'!$C:$D,2,FALSE)*B47</f>
        <v>50000</v>
      </c>
      <c r="B47">
        <f>VLOOKUP($F$3, 'Mat Prices'!G:K, 2, FALSE)</f>
        <v>1</v>
      </c>
      <c r="C47" t="str">
        <f>$B$4</f>
        <v>Tomb Stone</v>
      </c>
    </row>
    <row r="48" spans="1:14" x14ac:dyDescent="0.25">
      <c r="A48">
        <f>SUM(A44:A47)</f>
        <v>1459400</v>
      </c>
      <c r="C48" t="s">
        <v>62</v>
      </c>
    </row>
    <row r="50" spans="1:3" x14ac:dyDescent="0.25">
      <c r="A50" s="2" t="s">
        <v>68</v>
      </c>
    </row>
    <row r="51" spans="1:3" x14ac:dyDescent="0.25">
      <c r="A51">
        <f>VLOOKUP(C51,'Mat Prices'!$C:$D,2,FALSE)*B51</f>
        <v>88500</v>
      </c>
      <c r="B51">
        <f>VLOOKUP($F$3, 'Mat Prices'!G:K, 3, FALSE)</f>
        <v>15</v>
      </c>
      <c r="C51" t="str">
        <f>$B$5</f>
        <v>Shining Essence (Superior)</v>
      </c>
    </row>
    <row r="52" spans="1:3" x14ac:dyDescent="0.25">
      <c r="A52">
        <f>VLOOKUP(C52,'Mat Prices'!$C:$D,2,FALSE)*B52</f>
        <v>1500000</v>
      </c>
      <c r="B52">
        <f>VLOOKUP($F$3, 'Mat Prices'!G:K, 4, FALSE)</f>
        <v>15</v>
      </c>
      <c r="C52" t="s">
        <v>39</v>
      </c>
    </row>
    <row r="53" spans="1:3" x14ac:dyDescent="0.25">
      <c r="A53">
        <f>VLOOKUP(C53,'Mat Prices'!$C:$D,2,FALSE)*B53</f>
        <v>15900</v>
      </c>
      <c r="B53">
        <f>VLOOKUP($F$3, 'Mat Prices'!G:K, 5, FALSE)</f>
        <v>5</v>
      </c>
      <c r="C53" t="str">
        <f>$B$6</f>
        <v>Normal Fabric</v>
      </c>
    </row>
    <row r="54" spans="1:3" x14ac:dyDescent="0.25">
      <c r="A54">
        <f>VLOOKUP(C54,'Mat Prices'!$C:$D,2,FALSE)*B54</f>
        <v>50000</v>
      </c>
      <c r="B54">
        <f>VLOOKUP($F$3, 'Mat Prices'!G:K, 2, FALSE)</f>
        <v>1</v>
      </c>
      <c r="C54" t="str">
        <f>$B$4</f>
        <v>Tomb Stone</v>
      </c>
    </row>
    <row r="55" spans="1:3" x14ac:dyDescent="0.25">
      <c r="A55">
        <f>SUM(A51:A54)</f>
        <v>1654400</v>
      </c>
      <c r="C55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E11" sqref="E11"/>
    </sheetView>
  </sheetViews>
  <sheetFormatPr defaultRowHeight="15" x14ac:dyDescent="0.25"/>
  <cols>
    <col min="12" max="12" width="9.140625" customWidth="1"/>
    <col min="13" max="13" width="10.7109375" customWidth="1"/>
    <col min="14" max="14" width="9.140625" customWidth="1"/>
  </cols>
  <sheetData>
    <row r="1" spans="1:9" ht="46.5" x14ac:dyDescent="0.7">
      <c r="A1" s="6" t="s">
        <v>83</v>
      </c>
    </row>
    <row r="2" spans="1:9" x14ac:dyDescent="0.25">
      <c r="A2" s="3" t="s">
        <v>84</v>
      </c>
    </row>
    <row r="3" spans="1:9" x14ac:dyDescent="0.25">
      <c r="A3" s="2" t="s">
        <v>88</v>
      </c>
      <c r="B3" s="4" t="s">
        <v>106</v>
      </c>
      <c r="E3" s="2" t="s">
        <v>81</v>
      </c>
      <c r="F3" s="5">
        <v>44</v>
      </c>
    </row>
    <row r="4" spans="1:9" x14ac:dyDescent="0.25">
      <c r="A4" s="2" t="s">
        <v>82</v>
      </c>
      <c r="B4" s="5" t="s">
        <v>90</v>
      </c>
      <c r="E4" s="2" t="s">
        <v>102</v>
      </c>
      <c r="F4" s="8" t="s">
        <v>56</v>
      </c>
    </row>
    <row r="5" spans="1:9" x14ac:dyDescent="0.25">
      <c r="A5" s="2" t="s">
        <v>74</v>
      </c>
      <c r="B5" s="8" t="s">
        <v>21</v>
      </c>
      <c r="E5" s="2" t="s">
        <v>103</v>
      </c>
      <c r="F5" s="8" t="s">
        <v>60</v>
      </c>
    </row>
    <row r="6" spans="1:9" x14ac:dyDescent="0.25">
      <c r="A6" s="2" t="s">
        <v>89</v>
      </c>
      <c r="B6" s="8" t="s">
        <v>59</v>
      </c>
      <c r="E6" s="2" t="s">
        <v>104</v>
      </c>
      <c r="F6" s="8" t="s">
        <v>19</v>
      </c>
    </row>
    <row r="8" spans="1:9" x14ac:dyDescent="0.25">
      <c r="A8" s="2" t="s">
        <v>61</v>
      </c>
      <c r="G8" s="2" t="s">
        <v>69</v>
      </c>
    </row>
    <row r="9" spans="1:9" x14ac:dyDescent="0.25">
      <c r="A9">
        <f>VLOOKUP(C9,'Mat Prices'!$C:$D,2,FALSE)*B9</f>
        <v>96000</v>
      </c>
      <c r="B9">
        <f>VLOOKUP($F$3, 'Mat Prices'!G:K, 3, FALSE)</f>
        <v>15</v>
      </c>
      <c r="C9" t="str">
        <f>$B$5</f>
        <v>Beast Essence (Superior)</v>
      </c>
      <c r="G9">
        <f>VLOOKUP(I9,'Mat Prices'!$C:$D,2,FALSE)*H9</f>
        <v>192000</v>
      </c>
      <c r="H9">
        <f>B9+B16</f>
        <v>30</v>
      </c>
      <c r="I9" t="str">
        <f>$B$5</f>
        <v>Beast Essence (Superior)</v>
      </c>
    </row>
    <row r="10" spans="1:9" x14ac:dyDescent="0.25">
      <c r="A10">
        <f>VLOOKUP(C10,'Mat Prices'!$C:$D,2,FALSE)*B10</f>
        <v>975000</v>
      </c>
      <c r="B10">
        <f>VLOOKUP($F$3, 'Mat Prices'!G:K, 4, FALSE)</f>
        <v>15</v>
      </c>
      <c r="C10" t="s">
        <v>9</v>
      </c>
      <c r="G10">
        <f>VLOOKUP(I10,'Mat Prices'!$C:$D,2,FALSE)*H10</f>
        <v>975000</v>
      </c>
      <c r="H10">
        <f>B10</f>
        <v>15</v>
      </c>
      <c r="I10" t="str">
        <f>C10</f>
        <v>Burning Essence (Superior)</v>
      </c>
    </row>
    <row r="11" spans="1:9" x14ac:dyDescent="0.25">
      <c r="A11">
        <f>VLOOKUP(C11,'Mat Prices'!$C:$D,2,FALSE)*B11</f>
        <v>256400</v>
      </c>
      <c r="B11">
        <f>VLOOKUP($F$3, 'Mat Prices'!G:K, 5, FALSE)</f>
        <v>5</v>
      </c>
      <c r="C11" t="str">
        <f>$B$6</f>
        <v>Pegma Alloy</v>
      </c>
      <c r="G11">
        <f>VLOOKUP(I11,'Mat Prices'!$C:$D,2,FALSE)*H11</f>
        <v>975000</v>
      </c>
      <c r="H11">
        <f>B17</f>
        <v>15</v>
      </c>
      <c r="I11" t="str">
        <f>C17</f>
        <v>Shadow Essence (Superior)</v>
      </c>
    </row>
    <row r="12" spans="1:9" x14ac:dyDescent="0.25">
      <c r="A12">
        <f>VLOOKUP(C12,'Mat Prices'!$C:$D,2,FALSE)*B12</f>
        <v>56000</v>
      </c>
      <c r="B12">
        <f>VLOOKUP($F$3, 'Mat Prices'!G:K, 2, FALSE)</f>
        <v>1</v>
      </c>
      <c r="C12" t="str">
        <f>$B$4</f>
        <v>Labyrinth Stone</v>
      </c>
      <c r="G12">
        <f>VLOOKUP(I12,'Mat Prices'!$C:$D,2,FALSE)*H12</f>
        <v>512800</v>
      </c>
      <c r="H12">
        <f>B11+B18</f>
        <v>10</v>
      </c>
      <c r="I12" t="str">
        <f>$B$6</f>
        <v>Pegma Alloy</v>
      </c>
    </row>
    <row r="13" spans="1:9" x14ac:dyDescent="0.25">
      <c r="A13">
        <f>SUM(A9:A12)</f>
        <v>1383400</v>
      </c>
      <c r="C13" t="s">
        <v>62</v>
      </c>
      <c r="G13">
        <f>VLOOKUP(I13,'Mat Prices'!$C:$D,2,FALSE)*H13</f>
        <v>112000</v>
      </c>
      <c r="H13">
        <f>B12+B19</f>
        <v>2</v>
      </c>
      <c r="I13" t="str">
        <f>$B$4</f>
        <v>Labyrinth Stone</v>
      </c>
    </row>
    <row r="14" spans="1:9" x14ac:dyDescent="0.25">
      <c r="G14" s="2">
        <f>SUM(G9:G13)</f>
        <v>2766800</v>
      </c>
      <c r="H14" s="2"/>
      <c r="I14" s="2" t="s">
        <v>62</v>
      </c>
    </row>
    <row r="15" spans="1:9" x14ac:dyDescent="0.25">
      <c r="A15" s="2" t="s">
        <v>64</v>
      </c>
    </row>
    <row r="16" spans="1:9" x14ac:dyDescent="0.25">
      <c r="A16">
        <f>VLOOKUP(C16,'Mat Prices'!$C:$D,2,FALSE)*B16</f>
        <v>96000</v>
      </c>
      <c r="B16">
        <f>VLOOKUP($F$3, 'Mat Prices'!G:K, 3, FALSE)</f>
        <v>15</v>
      </c>
      <c r="C16" t="str">
        <f>$B$5</f>
        <v>Beast Essence (Superior)</v>
      </c>
      <c r="G16" s="2" t="s">
        <v>70</v>
      </c>
    </row>
    <row r="17" spans="1:14" x14ac:dyDescent="0.25">
      <c r="A17">
        <f>VLOOKUP(C17,'Mat Prices'!$C:$D,2,FALSE)*B17</f>
        <v>975000</v>
      </c>
      <c r="B17">
        <f>VLOOKUP($F$3, 'Mat Prices'!G:K, 4, FALSE)</f>
        <v>15</v>
      </c>
      <c r="C17" t="s">
        <v>12</v>
      </c>
      <c r="G17">
        <f>VLOOKUP(I17,'Mat Prices'!$C:$D,2,FALSE)*H17</f>
        <v>480000</v>
      </c>
      <c r="H17">
        <f>B23+B30+B37+B44+B51</f>
        <v>75</v>
      </c>
      <c r="I17" t="str">
        <f>$B$5</f>
        <v>Beast Essence (Superior)</v>
      </c>
    </row>
    <row r="18" spans="1:14" x14ac:dyDescent="0.25">
      <c r="A18">
        <f>VLOOKUP(C18,'Mat Prices'!$C:$D,2,FALSE)*B18</f>
        <v>256400</v>
      </c>
      <c r="B18">
        <f>VLOOKUP($F$3, 'Mat Prices'!G:K, 5, FALSE)</f>
        <v>5</v>
      </c>
      <c r="C18" t="str">
        <f>$B$6</f>
        <v>Pegma Alloy</v>
      </c>
      <c r="G18">
        <f>VLOOKUP(I18,'Mat Prices'!$C:$D,2,FALSE)*H18</f>
        <v>2325000</v>
      </c>
      <c r="H18">
        <f>B24</f>
        <v>15</v>
      </c>
      <c r="I18" t="str">
        <f>C24</f>
        <v>Horn Essence (Superior)</v>
      </c>
    </row>
    <row r="19" spans="1:14" x14ac:dyDescent="0.25">
      <c r="A19">
        <f>VLOOKUP(C19,'Mat Prices'!$C:$D,2,FALSE)*B19</f>
        <v>56000</v>
      </c>
      <c r="B19">
        <f>VLOOKUP($F$3, 'Mat Prices'!G:K, 2, FALSE)</f>
        <v>1</v>
      </c>
      <c r="C19" t="str">
        <f>$B$4</f>
        <v>Labyrinth Stone</v>
      </c>
      <c r="G19">
        <f>VLOOKUP(I19,'Mat Prices'!$C:$D,2,FALSE)*H19</f>
        <v>3000000</v>
      </c>
      <c r="H19">
        <f>B31</f>
        <v>15</v>
      </c>
      <c r="I19" t="str">
        <f>C31</f>
        <v>Clear Essence (Superior)</v>
      </c>
    </row>
    <row r="20" spans="1:14" x14ac:dyDescent="0.25">
      <c r="A20">
        <f>SUM(A16:A19)</f>
        <v>1383400</v>
      </c>
      <c r="C20" t="s">
        <v>62</v>
      </c>
      <c r="G20">
        <f>VLOOKUP(I20,'Mat Prices'!$C:$D,2,FALSE)*H20</f>
        <v>2625000</v>
      </c>
      <c r="H20">
        <f>B38</f>
        <v>15</v>
      </c>
      <c r="I20" t="str">
        <f>C38</f>
        <v>Claw Essence (Superior)</v>
      </c>
    </row>
    <row r="21" spans="1:14" x14ac:dyDescent="0.25">
      <c r="G21">
        <f>VLOOKUP(I21,'Mat Prices'!$C:$D,2,FALSE)*H21</f>
        <v>1305000</v>
      </c>
      <c r="H21">
        <f>B45</f>
        <v>15</v>
      </c>
      <c r="I21" t="str">
        <f>C45</f>
        <v>Whirling Essence (Superior)</v>
      </c>
    </row>
    <row r="22" spans="1:14" x14ac:dyDescent="0.25">
      <c r="A22" s="2" t="s">
        <v>63</v>
      </c>
      <c r="G22">
        <f>VLOOKUP(I22,'Mat Prices'!$C:$D,2,FALSE)*H22</f>
        <v>1500000</v>
      </c>
      <c r="H22">
        <f>B52</f>
        <v>15</v>
      </c>
      <c r="I22" t="str">
        <f>C52</f>
        <v>Hunter's Essence (Superior)</v>
      </c>
    </row>
    <row r="23" spans="1:14" x14ac:dyDescent="0.25">
      <c r="A23">
        <f>VLOOKUP(C23,'Mat Prices'!$C:$D,2,FALSE)*B23</f>
        <v>96000</v>
      </c>
      <c r="B23">
        <f>VLOOKUP($F$3, 'Mat Prices'!G:K, 3, FALSE)</f>
        <v>15</v>
      </c>
      <c r="C23" t="str">
        <f>$B$5</f>
        <v>Beast Essence (Superior)</v>
      </c>
      <c r="G23">
        <f>VLOOKUP(I23,'Mat Prices'!$C:$D,2,FALSE)*H23</f>
        <v>1282000</v>
      </c>
      <c r="H23">
        <f>B25+B32+B39+B46+B53</f>
        <v>25</v>
      </c>
      <c r="I23" t="str">
        <f>$B$6</f>
        <v>Pegma Alloy</v>
      </c>
    </row>
    <row r="24" spans="1:14" x14ac:dyDescent="0.25">
      <c r="A24">
        <f>VLOOKUP(C24,'Mat Prices'!$C:$D,2,FALSE)*B24</f>
        <v>2325000</v>
      </c>
      <c r="B24">
        <f>VLOOKUP($F$3, 'Mat Prices'!G:K, 4, FALSE)</f>
        <v>15</v>
      </c>
      <c r="C24" t="s">
        <v>42</v>
      </c>
      <c r="G24">
        <f>VLOOKUP(I24,'Mat Prices'!$C:$D,2,FALSE)*H24</f>
        <v>280000</v>
      </c>
      <c r="H24">
        <f>B26+B33+B40+B47+B54</f>
        <v>5</v>
      </c>
      <c r="I24" t="str">
        <f>$B$4</f>
        <v>Labyrinth Stone</v>
      </c>
    </row>
    <row r="25" spans="1:14" x14ac:dyDescent="0.25">
      <c r="A25">
        <f>VLOOKUP(C25,'Mat Prices'!$C:$D,2,FALSE)*B25</f>
        <v>256400</v>
      </c>
      <c r="B25">
        <f>VLOOKUP($F$3, 'Mat Prices'!G:K, 5, FALSE)</f>
        <v>5</v>
      </c>
      <c r="C25" t="str">
        <f>$B$6</f>
        <v>Pegma Alloy</v>
      </c>
      <c r="G25" s="2">
        <f>SUM(G17:G24)</f>
        <v>12797000</v>
      </c>
      <c r="H25" s="2"/>
      <c r="I25" s="2" t="s">
        <v>62</v>
      </c>
      <c r="M25" s="2" t="s">
        <v>78</v>
      </c>
      <c r="N25" s="5">
        <v>10</v>
      </c>
    </row>
    <row r="26" spans="1:14" x14ac:dyDescent="0.25">
      <c r="A26">
        <f>VLOOKUP(C26,'Mat Prices'!$C:$D,2,FALSE)*B26</f>
        <v>56000</v>
      </c>
      <c r="B26">
        <f>VLOOKUP($F$3, 'Mat Prices'!G:K, 2, FALSE)</f>
        <v>1</v>
      </c>
      <c r="C26" t="str">
        <f>$B$4</f>
        <v>Labyrinth Stone</v>
      </c>
    </row>
    <row r="27" spans="1:14" x14ac:dyDescent="0.25">
      <c r="A27">
        <f>SUM(A23:A26)</f>
        <v>2733400</v>
      </c>
      <c r="C27" t="s">
        <v>62</v>
      </c>
      <c r="G27" s="2" t="s">
        <v>77</v>
      </c>
      <c r="M27" s="2" t="s">
        <v>79</v>
      </c>
      <c r="N27" s="2" t="s">
        <v>80</v>
      </c>
    </row>
    <row r="28" spans="1:14" x14ac:dyDescent="0.25">
      <c r="G28">
        <f>VLOOKUP(I28,'Mat Prices'!$C:$D,2,FALSE)*H28</f>
        <v>672000</v>
      </c>
      <c r="H28">
        <f>B9+B16+B23+B30+B37+B44+B51</f>
        <v>105</v>
      </c>
      <c r="I28" t="str">
        <f>$B$5</f>
        <v>Beast Essence (Superior)</v>
      </c>
      <c r="M28">
        <f t="shared" ref="M28:M37" si="0">G28*$N$25</f>
        <v>6720000</v>
      </c>
      <c r="N28">
        <f t="shared" ref="N28:N37" si="1">H28*$N$25</f>
        <v>1050</v>
      </c>
    </row>
    <row r="29" spans="1:14" x14ac:dyDescent="0.25">
      <c r="A29" s="2" t="s">
        <v>65</v>
      </c>
      <c r="G29">
        <f>VLOOKUP(I29,'Mat Prices'!$C:$D,2,FALSE)*H29</f>
        <v>975000</v>
      </c>
      <c r="H29">
        <f>B10</f>
        <v>15</v>
      </c>
      <c r="I29" t="s">
        <v>9</v>
      </c>
      <c r="M29">
        <f t="shared" si="0"/>
        <v>9750000</v>
      </c>
      <c r="N29">
        <f t="shared" si="1"/>
        <v>150</v>
      </c>
    </row>
    <row r="30" spans="1:14" x14ac:dyDescent="0.25">
      <c r="A30">
        <f>VLOOKUP(C30,'Mat Prices'!$C:$D,2,FALSE)*B30</f>
        <v>96000</v>
      </c>
      <c r="B30">
        <f>VLOOKUP($F$3, 'Mat Prices'!G:K, 3, FALSE)</f>
        <v>15</v>
      </c>
      <c r="C30" t="str">
        <f>$B$5</f>
        <v>Beast Essence (Superior)</v>
      </c>
      <c r="G30">
        <f>VLOOKUP(I30,'Mat Prices'!$C:$D,2,FALSE)*H30</f>
        <v>975000</v>
      </c>
      <c r="H30">
        <f>B17</f>
        <v>15</v>
      </c>
      <c r="I30" t="s">
        <v>12</v>
      </c>
      <c r="M30">
        <f t="shared" si="0"/>
        <v>9750000</v>
      </c>
      <c r="N30">
        <f t="shared" si="1"/>
        <v>150</v>
      </c>
    </row>
    <row r="31" spans="1:14" x14ac:dyDescent="0.25">
      <c r="A31">
        <f>VLOOKUP(C31,'Mat Prices'!$C:$D,2,FALSE)*B31</f>
        <v>3000000</v>
      </c>
      <c r="B31">
        <f>VLOOKUP($F$3, 'Mat Prices'!G:K, 4, FALSE)</f>
        <v>15</v>
      </c>
      <c r="C31" t="s">
        <v>33</v>
      </c>
      <c r="G31">
        <f>VLOOKUP(I31,'Mat Prices'!$C:$D,2,FALSE)*H31</f>
        <v>2325000</v>
      </c>
      <c r="H31">
        <f>B24</f>
        <v>15</v>
      </c>
      <c r="I31" t="s">
        <v>42</v>
      </c>
      <c r="M31">
        <f t="shared" si="0"/>
        <v>23250000</v>
      </c>
      <c r="N31">
        <f t="shared" si="1"/>
        <v>150</v>
      </c>
    </row>
    <row r="32" spans="1:14" x14ac:dyDescent="0.25">
      <c r="A32">
        <f>VLOOKUP(C32,'Mat Prices'!$C:$D,2,FALSE)*B32</f>
        <v>256400</v>
      </c>
      <c r="B32">
        <f>VLOOKUP($F$3, 'Mat Prices'!G:K, 5, FALSE)</f>
        <v>5</v>
      </c>
      <c r="C32" t="str">
        <f>$B$6</f>
        <v>Pegma Alloy</v>
      </c>
      <c r="G32">
        <f>VLOOKUP(I32,'Mat Prices'!$C:$D,2,FALSE)*H32</f>
        <v>3000000</v>
      </c>
      <c r="H32">
        <f>B31</f>
        <v>15</v>
      </c>
      <c r="I32" t="s">
        <v>33</v>
      </c>
      <c r="M32">
        <f t="shared" si="0"/>
        <v>30000000</v>
      </c>
      <c r="N32">
        <f t="shared" si="1"/>
        <v>150</v>
      </c>
    </row>
    <row r="33" spans="1:14" x14ac:dyDescent="0.25">
      <c r="A33">
        <f>VLOOKUP(C33,'Mat Prices'!$C:$D,2,FALSE)*B33</f>
        <v>56000</v>
      </c>
      <c r="B33">
        <f>VLOOKUP($F$3, 'Mat Prices'!G:K, 2, FALSE)</f>
        <v>1</v>
      </c>
      <c r="C33" t="str">
        <f>$B$4</f>
        <v>Labyrinth Stone</v>
      </c>
      <c r="G33">
        <f>VLOOKUP(I33,'Mat Prices'!$C:$D,2,FALSE)*H33</f>
        <v>2625000</v>
      </c>
      <c r="H33">
        <f>B38</f>
        <v>15</v>
      </c>
      <c r="I33" t="s">
        <v>30</v>
      </c>
      <c r="M33">
        <f t="shared" si="0"/>
        <v>26250000</v>
      </c>
      <c r="N33">
        <f t="shared" si="1"/>
        <v>150</v>
      </c>
    </row>
    <row r="34" spans="1:14" x14ac:dyDescent="0.25">
      <c r="A34">
        <f>SUM(A30:A33)</f>
        <v>3408400</v>
      </c>
      <c r="C34" t="s">
        <v>62</v>
      </c>
      <c r="G34">
        <f>VLOOKUP(I34,'Mat Prices'!$C:$D,2,FALSE)*H34</f>
        <v>1305000</v>
      </c>
      <c r="H34">
        <f>B45</f>
        <v>15</v>
      </c>
      <c r="I34" t="s">
        <v>36</v>
      </c>
      <c r="M34">
        <f t="shared" si="0"/>
        <v>13050000</v>
      </c>
      <c r="N34">
        <f t="shared" si="1"/>
        <v>150</v>
      </c>
    </row>
    <row r="35" spans="1:14" x14ac:dyDescent="0.25">
      <c r="G35">
        <f>VLOOKUP(I35,'Mat Prices'!$C:$D,2,FALSE)*H35</f>
        <v>1500000</v>
      </c>
      <c r="H35">
        <f>B52</f>
        <v>15</v>
      </c>
      <c r="I35" t="s">
        <v>39</v>
      </c>
      <c r="M35">
        <f t="shared" si="0"/>
        <v>15000000</v>
      </c>
      <c r="N35">
        <f t="shared" si="1"/>
        <v>150</v>
      </c>
    </row>
    <row r="36" spans="1:14" x14ac:dyDescent="0.25">
      <c r="A36" s="2" t="s">
        <v>66</v>
      </c>
      <c r="G36">
        <f>VLOOKUP(I36,'Mat Prices'!$C:$D,2,FALSE)*H36</f>
        <v>1794800</v>
      </c>
      <c r="H36">
        <f>B11+B18+B25+B32+B39+B46+B53</f>
        <v>35</v>
      </c>
      <c r="I36" t="str">
        <f>$B$6</f>
        <v>Pegma Alloy</v>
      </c>
      <c r="M36">
        <f t="shared" si="0"/>
        <v>17948000</v>
      </c>
      <c r="N36">
        <f t="shared" si="1"/>
        <v>350</v>
      </c>
    </row>
    <row r="37" spans="1:14" x14ac:dyDescent="0.25">
      <c r="A37">
        <f>VLOOKUP(C37,'Mat Prices'!$C:$D,2,FALSE)*B37</f>
        <v>96000</v>
      </c>
      <c r="B37">
        <f>VLOOKUP($F$3, 'Mat Prices'!G:K, 3, FALSE)</f>
        <v>15</v>
      </c>
      <c r="C37" t="str">
        <f>$B$5</f>
        <v>Beast Essence (Superior)</v>
      </c>
      <c r="G37">
        <f>VLOOKUP(I37,'Mat Prices'!$C:$D,2,FALSE)*H37</f>
        <v>336000</v>
      </c>
      <c r="H37">
        <f>B12+B19+B26+B33+B40+B47</f>
        <v>6</v>
      </c>
      <c r="I37" t="str">
        <f>$B$4</f>
        <v>Labyrinth Stone</v>
      </c>
      <c r="M37">
        <f t="shared" si="0"/>
        <v>3360000</v>
      </c>
      <c r="N37">
        <f t="shared" si="1"/>
        <v>60</v>
      </c>
    </row>
    <row r="38" spans="1:14" x14ac:dyDescent="0.25">
      <c r="A38">
        <f>VLOOKUP(C38,'Mat Prices'!$C:$D,2,FALSE)*B38</f>
        <v>2625000</v>
      </c>
      <c r="B38">
        <f>VLOOKUP($F$3, 'Mat Prices'!G:K, 4, FALSE)</f>
        <v>15</v>
      </c>
      <c r="C38" t="s">
        <v>30</v>
      </c>
      <c r="G38" s="2">
        <f>SUM(G28:G37)</f>
        <v>15507800</v>
      </c>
      <c r="H38" s="2"/>
      <c r="I38" s="2" t="s">
        <v>62</v>
      </c>
      <c r="M38" s="2">
        <f>G38*$N$25</f>
        <v>155078000</v>
      </c>
    </row>
    <row r="39" spans="1:14" x14ac:dyDescent="0.25">
      <c r="A39">
        <f>VLOOKUP(C39,'Mat Prices'!$C:$D,2,FALSE)*B39</f>
        <v>256400</v>
      </c>
      <c r="B39">
        <f>VLOOKUP($F$3, 'Mat Prices'!G:K, 5, FALSE)</f>
        <v>5</v>
      </c>
      <c r="C39" t="str">
        <f>$B$6</f>
        <v>Pegma Alloy</v>
      </c>
    </row>
    <row r="40" spans="1:14" x14ac:dyDescent="0.25">
      <c r="A40">
        <f>VLOOKUP(C40,'Mat Prices'!$C:$D,2,FALSE)*B40</f>
        <v>56000</v>
      </c>
      <c r="B40">
        <f>VLOOKUP($F$3, 'Mat Prices'!G:K, 2, FALSE)</f>
        <v>1</v>
      </c>
      <c r="C40" t="str">
        <f>$B$4</f>
        <v>Labyrinth Stone</v>
      </c>
      <c r="G40" s="2" t="str">
        <f>$B$6</f>
        <v>Pegma Alloy</v>
      </c>
    </row>
    <row r="41" spans="1:14" x14ac:dyDescent="0.25">
      <c r="A41">
        <f>SUM(A37:A40)</f>
        <v>3033400</v>
      </c>
      <c r="C41" t="s">
        <v>62</v>
      </c>
      <c r="G41">
        <f>VLOOKUP(I41,'Mat Prices'!$C:$D,2,FALSE)*H41</f>
        <v>0</v>
      </c>
      <c r="H41">
        <f>H36*2</f>
        <v>70</v>
      </c>
      <c r="I41" t="str">
        <f>$F$4</f>
        <v>Magnetite</v>
      </c>
      <c r="M41">
        <f t="shared" ref="M41:N44" si="2">G41*$N$25</f>
        <v>0</v>
      </c>
      <c r="N41">
        <f t="shared" si="2"/>
        <v>700</v>
      </c>
    </row>
    <row r="42" spans="1:14" x14ac:dyDescent="0.25">
      <c r="G42">
        <f>VLOOKUP(I42,'Mat Prices'!$C:$D,2,FALSE)*H42</f>
        <v>0</v>
      </c>
      <c r="H42">
        <f>H36*5</f>
        <v>175</v>
      </c>
      <c r="I42" t="str">
        <f>$F$5</f>
        <v>Pegmatite</v>
      </c>
      <c r="M42">
        <f t="shared" si="2"/>
        <v>0</v>
      </c>
      <c r="N42">
        <f t="shared" si="2"/>
        <v>1750</v>
      </c>
    </row>
    <row r="43" spans="1:14" x14ac:dyDescent="0.25">
      <c r="A43" s="2" t="s">
        <v>67</v>
      </c>
      <c r="G43">
        <f>VLOOKUP(I43,'Mat Prices'!$C:$D,2,FALSE)*H43</f>
        <v>104300</v>
      </c>
      <c r="H43">
        <f>H36*2</f>
        <v>70</v>
      </c>
      <c r="I43" t="str">
        <f>$F$6</f>
        <v>Beast Essence (Inferior)</v>
      </c>
      <c r="M43">
        <f t="shared" si="2"/>
        <v>1043000</v>
      </c>
      <c r="N43">
        <f t="shared" si="2"/>
        <v>700</v>
      </c>
    </row>
    <row r="44" spans="1:14" x14ac:dyDescent="0.25">
      <c r="A44">
        <f>VLOOKUP(C44,'Mat Prices'!$C:$D,2,FALSE)*B44</f>
        <v>96000</v>
      </c>
      <c r="B44">
        <f>VLOOKUP($F$3, 'Mat Prices'!G:K, 3, FALSE)</f>
        <v>15</v>
      </c>
      <c r="C44" t="str">
        <f>$B$5</f>
        <v>Beast Essence (Superior)</v>
      </c>
      <c r="G44">
        <f>VLOOKUP(I44,'Mat Prices'!$C:$D,2,FALSE)*H44</f>
        <v>448000</v>
      </c>
      <c r="H44">
        <f>H36*2</f>
        <v>70</v>
      </c>
      <c r="I44" t="str">
        <f>$B$5</f>
        <v>Beast Essence (Superior)</v>
      </c>
      <c r="M44">
        <f t="shared" si="2"/>
        <v>4480000</v>
      </c>
      <c r="N44">
        <f t="shared" si="2"/>
        <v>700</v>
      </c>
    </row>
    <row r="45" spans="1:14" x14ac:dyDescent="0.25">
      <c r="A45">
        <f>VLOOKUP(C45,'Mat Prices'!$C:$D,2,FALSE)*B45</f>
        <v>1305000</v>
      </c>
      <c r="B45">
        <f>VLOOKUP($F$3, 'Mat Prices'!G:K, 4, FALSE)</f>
        <v>15</v>
      </c>
      <c r="C45" t="s">
        <v>36</v>
      </c>
      <c r="G45" s="2">
        <f>SUM(G41:G44)</f>
        <v>552300</v>
      </c>
      <c r="H45" s="2"/>
      <c r="I45" s="2" t="s">
        <v>62</v>
      </c>
      <c r="J45" s="2"/>
      <c r="M45" s="2">
        <f>G45*$N$25</f>
        <v>5523000</v>
      </c>
    </row>
    <row r="46" spans="1:14" x14ac:dyDescent="0.25">
      <c r="A46">
        <f>VLOOKUP(C46,'Mat Prices'!$C:$D,2,FALSE)*B46</f>
        <v>256400</v>
      </c>
      <c r="B46">
        <f>VLOOKUP($F$3, 'Mat Prices'!G:K, 5, FALSE)</f>
        <v>5</v>
      </c>
      <c r="C46" t="str">
        <f>$B$6</f>
        <v>Pegma Alloy</v>
      </c>
    </row>
    <row r="47" spans="1:14" x14ac:dyDescent="0.25">
      <c r="A47">
        <f>VLOOKUP(C47,'Mat Prices'!$C:$D,2,FALSE)*B47</f>
        <v>56000</v>
      </c>
      <c r="B47">
        <f>VLOOKUP($F$3, 'Mat Prices'!G:K, 2, FALSE)</f>
        <v>1</v>
      </c>
      <c r="C47" t="str">
        <f>$B$4</f>
        <v>Labyrinth Stone</v>
      </c>
    </row>
    <row r="48" spans="1:14" x14ac:dyDescent="0.25">
      <c r="A48">
        <f>SUM(A44:A47)</f>
        <v>1713400</v>
      </c>
      <c r="C48" t="s">
        <v>62</v>
      </c>
    </row>
    <row r="50" spans="1:3" x14ac:dyDescent="0.25">
      <c r="A50" s="2" t="s">
        <v>68</v>
      </c>
    </row>
    <row r="51" spans="1:3" x14ac:dyDescent="0.25">
      <c r="A51">
        <f>VLOOKUP(C51,'Mat Prices'!$C:$D,2,FALSE)*B51</f>
        <v>96000</v>
      </c>
      <c r="B51">
        <f>VLOOKUP($F$3, 'Mat Prices'!G:K, 3, FALSE)</f>
        <v>15</v>
      </c>
      <c r="C51" t="str">
        <f>$B$5</f>
        <v>Beast Essence (Superior)</v>
      </c>
    </row>
    <row r="52" spans="1:3" x14ac:dyDescent="0.25">
      <c r="A52">
        <f>VLOOKUP(C52,'Mat Prices'!$C:$D,2,FALSE)*B52</f>
        <v>1500000</v>
      </c>
      <c r="B52">
        <f>VLOOKUP($F$3, 'Mat Prices'!G:K, 4, FALSE)</f>
        <v>15</v>
      </c>
      <c r="C52" t="s">
        <v>39</v>
      </c>
    </row>
    <row r="53" spans="1:3" x14ac:dyDescent="0.25">
      <c r="A53">
        <f>VLOOKUP(C53,'Mat Prices'!$C:$D,2,FALSE)*B53</f>
        <v>256400</v>
      </c>
      <c r="B53">
        <f>VLOOKUP($F$3, 'Mat Prices'!G:K, 5, FALSE)</f>
        <v>5</v>
      </c>
      <c r="C53" t="str">
        <f>$B$6</f>
        <v>Pegma Alloy</v>
      </c>
    </row>
    <row r="54" spans="1:3" x14ac:dyDescent="0.25">
      <c r="A54">
        <f>VLOOKUP(C54,'Mat Prices'!$C:$D,2,FALSE)*B54</f>
        <v>56000</v>
      </c>
      <c r="B54">
        <f>VLOOKUP($F$3, 'Mat Prices'!G:K, 2, FALSE)</f>
        <v>1</v>
      </c>
      <c r="C54" t="str">
        <f>$B$4</f>
        <v>Labyrinth Stone</v>
      </c>
    </row>
    <row r="55" spans="1:3" x14ac:dyDescent="0.25">
      <c r="A55">
        <f>SUM(A51:A54)</f>
        <v>1908400</v>
      </c>
      <c r="C55" t="s">
        <v>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 Prices</vt:lpstr>
      <vt:lpstr>Engineering</vt:lpstr>
      <vt:lpstr>Tailoring</vt:lpstr>
      <vt:lpstr>Blacksmith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2015-07-25T08:43:20Z</dcterms:created>
  <dcterms:modified xsi:type="dcterms:W3CDTF">2015-08-01T03:03:19Z</dcterms:modified>
</cp:coreProperties>
</file>