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7626"/>
  <workbookPr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fgo/"/>
    </mc:Choice>
  </mc:AlternateContent>
  <xr:revisionPtr revIDLastSave="0" documentId="626842FFF5EE2F25C4275A527F410055477BD31B" xr6:coauthVersionLast="12" xr6:coauthVersionMax="12" xr10:uidLastSave="{00000000-0000-0000-0000-000000000000}"/>
  <bookViews>
    <workbookView xWindow="0" yWindow="0" windowWidth="28800" windowHeight="12330" xr2:uid="{00000000-000D-0000-FFFF-FFFF00000000}"/>
  </bookViews>
  <sheets>
    <sheet name="Sheet1" sheetId="1" r:id="rId1"/>
    <sheet name="Sheet2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Q40" i="1"/>
  <c r="Q41" i="1"/>
  <c r="Q42" i="1"/>
  <c r="Q43" i="1"/>
  <c r="Q44" i="1"/>
  <c r="Q39" i="1"/>
  <c r="E35" i="1"/>
  <c r="AA19" i="1"/>
  <c r="M40" i="1"/>
  <c r="M41" i="1"/>
  <c r="M42" i="1"/>
  <c r="M43" i="1"/>
  <c r="M44" i="1"/>
  <c r="M39" i="1"/>
  <c r="U40" i="1"/>
  <c r="U41" i="1"/>
  <c r="U42" i="1"/>
  <c r="U43" i="1"/>
  <c r="U44" i="1"/>
  <c r="U39" i="1"/>
  <c r="R24" i="1"/>
  <c r="R18" i="1"/>
  <c r="R20" i="1"/>
  <c r="R21" i="1"/>
  <c r="R25" i="1"/>
  <c r="R30" i="1"/>
  <c r="R29" i="1"/>
  <c r="R28" i="1"/>
  <c r="R22" i="1"/>
  <c r="R26" i="1"/>
  <c r="R27" i="1"/>
  <c r="R31" i="1"/>
  <c r="R32" i="1"/>
  <c r="R33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J33" i="1"/>
  <c r="J30" i="1"/>
  <c r="J31" i="1"/>
  <c r="J32" i="1"/>
  <c r="J29" i="1"/>
  <c r="J28" i="1"/>
  <c r="P6" i="1"/>
  <c r="J21" i="1"/>
  <c r="P5" i="1"/>
  <c r="F7" i="1"/>
  <c r="F6" i="1"/>
  <c r="J22" i="1"/>
  <c r="J26" i="1"/>
  <c r="J13" i="1"/>
  <c r="R17" i="1"/>
  <c r="J23" i="1"/>
  <c r="J24" i="1"/>
  <c r="N18" i="1"/>
  <c r="R14" i="1"/>
  <c r="R15" i="1"/>
  <c r="R16" i="1"/>
  <c r="J25" i="1"/>
  <c r="R19" i="1"/>
  <c r="N13" i="1"/>
  <c r="R23" i="1"/>
  <c r="J27" i="1"/>
  <c r="N14" i="1"/>
  <c r="N15" i="1"/>
  <c r="R13" i="1"/>
  <c r="E15" i="1"/>
  <c r="F15" i="1"/>
  <c r="G15" i="1"/>
  <c r="J16" i="1"/>
  <c r="J14" i="1"/>
  <c r="J19" i="1"/>
  <c r="J15" i="1"/>
  <c r="J20" i="1"/>
  <c r="J18" i="1"/>
  <c r="J17" i="1"/>
  <c r="E27" i="1"/>
  <c r="F27" i="1"/>
  <c r="G27" i="1"/>
  <c r="S27" i="1"/>
  <c r="E18" i="1"/>
  <c r="F18" i="1"/>
  <c r="G18" i="1"/>
  <c r="E13" i="1"/>
  <c r="E25" i="1"/>
  <c r="F25" i="1"/>
  <c r="G25" i="1"/>
  <c r="S25" i="1"/>
  <c r="E26" i="1"/>
  <c r="F26" i="1"/>
  <c r="G26" i="1"/>
  <c r="S26" i="1"/>
  <c r="E31" i="1"/>
  <c r="F31" i="1"/>
  <c r="G31" i="1"/>
  <c r="S31" i="1"/>
  <c r="E33" i="1"/>
  <c r="F33" i="1"/>
  <c r="G33" i="1"/>
  <c r="S33" i="1"/>
  <c r="E24" i="1"/>
  <c r="F24" i="1"/>
  <c r="G24" i="1"/>
  <c r="S24" i="1"/>
  <c r="E30" i="1"/>
  <c r="F30" i="1"/>
  <c r="G30" i="1"/>
  <c r="S30" i="1"/>
  <c r="E20" i="1"/>
  <c r="F20" i="1"/>
  <c r="G20" i="1"/>
  <c r="E32" i="1"/>
  <c r="F32" i="1"/>
  <c r="G32" i="1"/>
  <c r="S32" i="1"/>
  <c r="E22" i="1"/>
  <c r="F22" i="1"/>
  <c r="G22" i="1"/>
  <c r="S22" i="1"/>
  <c r="E21" i="1"/>
  <c r="F21" i="1"/>
  <c r="G21" i="1"/>
  <c r="E29" i="1"/>
  <c r="F29" i="1"/>
  <c r="G29" i="1"/>
  <c r="S29" i="1"/>
  <c r="E28" i="1"/>
  <c r="F28" i="1"/>
  <c r="G28" i="1"/>
  <c r="S28" i="1"/>
  <c r="E19" i="1"/>
  <c r="F19" i="1"/>
  <c r="G19" i="1"/>
  <c r="S19" i="1"/>
  <c r="E17" i="1"/>
  <c r="F17" i="1"/>
  <c r="G17" i="1"/>
  <c r="S17" i="1"/>
  <c r="E16" i="1"/>
  <c r="F16" i="1"/>
  <c r="G16" i="1"/>
  <c r="E14" i="1"/>
  <c r="F14" i="1"/>
  <c r="G14" i="1"/>
  <c r="E23" i="1"/>
  <c r="F23" i="1"/>
  <c r="G23" i="1"/>
  <c r="O21" i="1"/>
  <c r="S21" i="1"/>
  <c r="O23" i="1"/>
  <c r="S23" i="1"/>
  <c r="O14" i="1"/>
  <c r="S14" i="1"/>
  <c r="O16" i="1"/>
  <c r="S16" i="1"/>
  <c r="O20" i="1"/>
  <c r="S20" i="1"/>
  <c r="O18" i="1"/>
  <c r="S18" i="1"/>
  <c r="O15" i="1"/>
  <c r="S15" i="1"/>
  <c r="K30" i="1"/>
  <c r="O30" i="1"/>
  <c r="K19" i="1"/>
  <c r="O19" i="1"/>
  <c r="K24" i="1"/>
  <c r="O24" i="1"/>
  <c r="K28" i="1"/>
  <c r="O28" i="1"/>
  <c r="K33" i="1"/>
  <c r="O33" i="1"/>
  <c r="K31" i="1"/>
  <c r="O31" i="1"/>
  <c r="K27" i="1"/>
  <c r="O27" i="1"/>
  <c r="K29" i="1"/>
  <c r="O29" i="1"/>
  <c r="K26" i="1"/>
  <c r="O26" i="1"/>
  <c r="K25" i="1"/>
  <c r="O25" i="1"/>
  <c r="K17" i="1"/>
  <c r="O17" i="1"/>
  <c r="K22" i="1"/>
  <c r="O22" i="1"/>
  <c r="K32" i="1"/>
  <c r="O32" i="1"/>
  <c r="K15" i="1"/>
  <c r="K23" i="1"/>
  <c r="K20" i="1"/>
  <c r="K18" i="1"/>
  <c r="K14" i="1"/>
  <c r="K16" i="1"/>
  <c r="K21" i="1"/>
  <c r="F13" i="1"/>
  <c r="E34" i="1"/>
  <c r="G13" i="1"/>
  <c r="S13" i="1"/>
  <c r="S34" i="1"/>
  <c r="F34" i="1"/>
  <c r="K13" i="1"/>
  <c r="K34" i="1"/>
  <c r="O13" i="1"/>
  <c r="O34" i="1"/>
  <c r="G34" i="1"/>
</calcChain>
</file>

<file path=xl/sharedStrings.xml><?xml version="1.0" encoding="utf-8"?>
<sst xmlns="http://schemas.openxmlformats.org/spreadsheetml/2006/main" count="137" uniqueCount="80">
  <si>
    <t>Keripo's Fate/Grand Order Team Damage Comparisons</t>
  </si>
  <si>
    <t>Card Info</t>
  </si>
  <si>
    <t>Damage Multipliers</t>
  </si>
  <si>
    <t>Cards</t>
  </si>
  <si>
    <t>BBAAQ</t>
  </si>
  <si>
    <t>First</t>
  </si>
  <si>
    <t>Second</t>
  </si>
  <si>
    <t>Third</t>
  </si>
  <si>
    <t>Buster chain bonus</t>
  </si>
  <si>
    <t>Servant1</t>
  </si>
  <si>
    <t>Total B</t>
  </si>
  <si>
    <t>Arts</t>
  </si>
  <si>
    <t>Buster first card bonus</t>
  </si>
  <si>
    <t>Servant2</t>
  </si>
  <si>
    <t>Total A</t>
  </si>
  <si>
    <t>Buster</t>
  </si>
  <si>
    <t>Number ofcards</t>
  </si>
  <si>
    <t>Servant3</t>
  </si>
  <si>
    <t>Total Q</t>
  </si>
  <si>
    <t>Quick</t>
  </si>
  <si>
    <t>Servant Attack</t>
  </si>
  <si>
    <t>^ Update these to reflect your Servant's cards</t>
  </si>
  <si>
    <t>^ change this to your team's average attack</t>
  </si>
  <si>
    <t>Damage Calculations</t>
  </si>
  <si>
    <t>B</t>
  </si>
  <si>
    <t>A</t>
  </si>
  <si>
    <t>Q</t>
  </si>
  <si>
    <t>Count</t>
  </si>
  <si>
    <t>Chance</t>
  </si>
  <si>
    <t>Percentage</t>
  </si>
  <si>
    <t>Damage</t>
  </si>
  <si>
    <t>NP gain</t>
  </si>
  <si>
    <t>Star gain</t>
  </si>
  <si>
    <t>BBBBB</t>
  </si>
  <si>
    <t>BBB</t>
  </si>
  <si>
    <t>BBBBA</t>
  </si>
  <si>
    <t>BBA</t>
  </si>
  <si>
    <t>BBBBQ</t>
  </si>
  <si>
    <t>BBBAA</t>
  </si>
  <si>
    <t>ABA</t>
  </si>
  <si>
    <t>BAB</t>
  </si>
  <si>
    <t>BBBAQ</t>
  </si>
  <si>
    <t>BQB</t>
  </si>
  <si>
    <t>ABQ</t>
  </si>
  <si>
    <t>QBA</t>
  </si>
  <si>
    <t>BBBQQ</t>
  </si>
  <si>
    <t>QBQ</t>
  </si>
  <si>
    <t>BBAAA</t>
  </si>
  <si>
    <t>AAA</t>
  </si>
  <si>
    <t>BAA</t>
  </si>
  <si>
    <t>AQA</t>
  </si>
  <si>
    <t>QAA</t>
  </si>
  <si>
    <t>BBAQQ</t>
  </si>
  <si>
    <t>BQA</t>
  </si>
  <si>
    <t>AQQ</t>
  </si>
  <si>
    <t>QAQ</t>
  </si>
  <si>
    <t>BBQQQ</t>
  </si>
  <si>
    <t>QQQ</t>
  </si>
  <si>
    <t>BAAAA</t>
  </si>
  <si>
    <t>BAAAQ</t>
  </si>
  <si>
    <t>BAAQQ</t>
  </si>
  <si>
    <t>BAQQQ</t>
  </si>
  <si>
    <t>BQQQQ</t>
  </si>
  <si>
    <t>BQQ</t>
  </si>
  <si>
    <t>AAAAA</t>
  </si>
  <si>
    <t>AAAAQ</t>
  </si>
  <si>
    <t>AAAQQ</t>
  </si>
  <si>
    <t>AAQQQ</t>
  </si>
  <si>
    <t>AQQQQ</t>
  </si>
  <si>
    <t>QQQQQ</t>
  </si>
  <si>
    <t>Average:</t>
  </si>
  <si>
    <t>^ Modify the 3 card choices to what you would pick and update the formulas accordingly</t>
  </si>
  <si>
    <t>Team Comparison Charts</t>
  </si>
  <si>
    <t>Team</t>
  </si>
  <si>
    <t>Berserker</t>
  </si>
  <si>
    <t>NP Spam</t>
  </si>
  <si>
    <t>100% Crit</t>
  </si>
  <si>
    <t>^ 1.65x damage</t>
  </si>
  <si>
    <t>^ 600% AoE NP every 9 cards</t>
  </si>
  <si>
    <t>^ 2x crit damage every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</si>
</sst>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26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Font="1"/>
    <xf numFmtId="10" fontId="1" fillId="0" borderId="0" xfId="0" applyNumberFormat="1" applyFont="1"/>
    <xf numFmtId="10" fontId="0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45"/>
  <sheetViews>
    <sheetView tabSelected="1" zoomScaleNormal="100" workbookViewId="0" xr3:uid="{AEA406A1-0E4B-5B11-9CD5-51D6E497D94C}">
      <selection activeCell="Q9" sqref="Q9"/>
    </sheetView>
  </sheetViews>
  <sheetFormatPr defaultRowHeight="15"/>
  <cols>
    <col min="1" max="1" width="8.140625" style="2" bestFit="1" customWidth="1"/>
    <col min="2" max="4" width="2.140625" style="2" bestFit="1" customWidth="1"/>
    <col min="5" max="5" width="7.28515625" style="2" bestFit="1" customWidth="1"/>
    <col min="6" max="7" width="9.140625" style="2"/>
    <col min="8" max="8" width="6.7109375" style="2" bestFit="1" customWidth="1"/>
    <col min="9" max="9" width="8.140625" style="2" bestFit="1" customWidth="1"/>
    <col min="10" max="10" width="8.85546875" style="2" bestFit="1" customWidth="1"/>
    <col min="11" max="11" width="7.28515625" style="2" customWidth="1"/>
    <col min="12" max="12" width="3.7109375" style="2" customWidth="1"/>
    <col min="13" max="14" width="9.140625" style="2"/>
    <col min="15" max="15" width="6.7109375" style="2" customWidth="1"/>
    <col min="16" max="16" width="4" style="2" bestFit="1" customWidth="1"/>
    <col min="17" max="18" width="9.140625" style="2"/>
    <col min="19" max="19" width="7.42578125" style="2" customWidth="1"/>
    <col min="20" max="20" width="4" style="2" customWidth="1"/>
    <col min="21" max="16384" width="9.140625" style="2"/>
  </cols>
  <sheetData>
    <row r="2" spans="1:19" ht="33.75">
      <c r="A2" s="14" t="s">
        <v>0</v>
      </c>
    </row>
    <row r="4" spans="1:19" ht="21">
      <c r="A4" s="11" t="s">
        <v>1</v>
      </c>
      <c r="H4" s="12" t="s">
        <v>2</v>
      </c>
    </row>
    <row r="5" spans="1:19">
      <c r="A5" s="2" t="s">
        <v>3</v>
      </c>
      <c r="B5" s="2" t="s">
        <v>4</v>
      </c>
      <c r="I5" s="2" t="s">
        <v>5</v>
      </c>
      <c r="J5" s="2" t="s">
        <v>6</v>
      </c>
      <c r="K5" s="2" t="s">
        <v>7</v>
      </c>
      <c r="M5" s="2" t="s">
        <v>8</v>
      </c>
      <c r="O5" s="2">
        <v>0.2</v>
      </c>
      <c r="P5" s="6">
        <f>$O$5*$O$7</f>
        <v>0.60000000000000009</v>
      </c>
    </row>
    <row r="6" spans="1:19">
      <c r="A6" s="2" t="s">
        <v>9</v>
      </c>
      <c r="B6" s="6">
        <v>2</v>
      </c>
      <c r="C6" s="9">
        <v>1</v>
      </c>
      <c r="D6" s="10">
        <v>2</v>
      </c>
      <c r="E6" s="2" t="s">
        <v>10</v>
      </c>
      <c r="F6" s="7">
        <f>SUM(B6:B8)</f>
        <v>6</v>
      </c>
      <c r="H6" s="2" t="s">
        <v>11</v>
      </c>
      <c r="I6" s="9">
        <v>1</v>
      </c>
      <c r="J6" s="9">
        <v>1.2</v>
      </c>
      <c r="K6" s="9">
        <v>1.4</v>
      </c>
      <c r="M6" s="2" t="s">
        <v>12</v>
      </c>
      <c r="O6" s="2">
        <v>0.5</v>
      </c>
      <c r="P6" s="6">
        <f>$O$6*$O$7</f>
        <v>1.5</v>
      </c>
    </row>
    <row r="7" spans="1:19">
      <c r="A7" s="2" t="s">
        <v>13</v>
      </c>
      <c r="B7" s="6">
        <v>2</v>
      </c>
      <c r="C7" s="9">
        <v>1</v>
      </c>
      <c r="D7" s="10">
        <v>2</v>
      </c>
      <c r="E7" s="2" t="s">
        <v>14</v>
      </c>
      <c r="F7" s="7">
        <f>SUM(C6:C8)</f>
        <v>4</v>
      </c>
      <c r="H7" s="2" t="s">
        <v>15</v>
      </c>
      <c r="I7" s="6">
        <v>1.5</v>
      </c>
      <c r="J7" s="6">
        <v>1.8</v>
      </c>
      <c r="K7" s="6">
        <v>2.1</v>
      </c>
      <c r="M7" s="2" t="s">
        <v>16</v>
      </c>
      <c r="O7" s="2">
        <v>3</v>
      </c>
    </row>
    <row r="8" spans="1:19">
      <c r="A8" s="2" t="s">
        <v>17</v>
      </c>
      <c r="B8" s="6">
        <v>2</v>
      </c>
      <c r="C8" s="9">
        <v>2</v>
      </c>
      <c r="D8" s="10">
        <v>1</v>
      </c>
      <c r="E8" s="2" t="s">
        <v>18</v>
      </c>
      <c r="F8" s="7">
        <f>SUM(D6:D8)</f>
        <v>5</v>
      </c>
      <c r="H8" s="2" t="s">
        <v>19</v>
      </c>
      <c r="I8" s="10">
        <v>0.8</v>
      </c>
      <c r="J8" s="10">
        <v>0.96</v>
      </c>
      <c r="K8" s="10">
        <v>1.1200000000000001</v>
      </c>
      <c r="M8" s="2" t="s">
        <v>20</v>
      </c>
      <c r="O8" s="8">
        <v>11472</v>
      </c>
    </row>
    <row r="9" spans="1:19">
      <c r="C9" s="13" t="s">
        <v>21</v>
      </c>
      <c r="O9" s="13" t="s">
        <v>22</v>
      </c>
    </row>
    <row r="11" spans="1:19" ht="18.75">
      <c r="A11" s="12" t="s">
        <v>23</v>
      </c>
    </row>
    <row r="12" spans="1:19">
      <c r="A12" s="1" t="s">
        <v>3</v>
      </c>
      <c r="B12" s="1" t="s">
        <v>24</v>
      </c>
      <c r="C12" s="1" t="s">
        <v>25</v>
      </c>
      <c r="D12" s="1" t="s">
        <v>26</v>
      </c>
      <c r="E12" s="1" t="s">
        <v>27</v>
      </c>
      <c r="F12" s="1" t="s">
        <v>28</v>
      </c>
      <c r="G12" s="1" t="s">
        <v>29</v>
      </c>
      <c r="I12" s="1" t="s">
        <v>30</v>
      </c>
      <c r="M12" s="1" t="s">
        <v>31</v>
      </c>
      <c r="Q12" s="1" t="s">
        <v>32</v>
      </c>
    </row>
    <row r="13" spans="1:19">
      <c r="A13" s="2" t="s">
        <v>33</v>
      </c>
      <c r="B13" s="2">
        <v>5</v>
      </c>
      <c r="C13" s="2">
        <v>0</v>
      </c>
      <c r="D13" s="2">
        <v>0</v>
      </c>
      <c r="E13" s="2">
        <f>IFERROR(COMBIN($F$6,B13)*COMBIN($F$7,C13)*COMBIN($F$8,D13),0)</f>
        <v>6</v>
      </c>
      <c r="F13" s="2">
        <f>E13/COMBIN(15,5)</f>
        <v>1.998001998001998E-3</v>
      </c>
      <c r="G13" s="4">
        <f>F13</f>
        <v>1.998001998001998E-3</v>
      </c>
      <c r="I13" s="2" t="s">
        <v>34</v>
      </c>
      <c r="J13" s="2">
        <f>($I$7+$J$7+$K$7+$P$6+$P$5)*$O$8</f>
        <v>86040</v>
      </c>
      <c r="K13" s="2">
        <f>J13*G13</f>
        <v>171.9080919080919</v>
      </c>
      <c r="M13" s="2" t="s">
        <v>34</v>
      </c>
      <c r="N13" s="2">
        <f>($I$7+$J$7+$K$7+$P$6+$P$5)*$O$8</f>
        <v>86040</v>
      </c>
      <c r="O13" s="2">
        <f>N13*G13</f>
        <v>171.9080919080919</v>
      </c>
      <c r="Q13" s="2" t="s">
        <v>34</v>
      </c>
      <c r="R13" s="2">
        <f>($I$7+$J$7+$K$7+$P$6+$P$5)*$O$8</f>
        <v>86040</v>
      </c>
      <c r="S13" s="2">
        <f>R13*G13</f>
        <v>171.9080919080919</v>
      </c>
    </row>
    <row r="14" spans="1:19">
      <c r="A14" s="2" t="s">
        <v>35</v>
      </c>
      <c r="B14" s="2">
        <v>4</v>
      </c>
      <c r="C14" s="2">
        <v>1</v>
      </c>
      <c r="D14" s="2">
        <v>0</v>
      </c>
      <c r="E14" s="2">
        <f>IFERROR(COMBIN($F$6,B14)*COMBIN($F$7,C14)*COMBIN($F$8,D14),0)</f>
        <v>60</v>
      </c>
      <c r="F14" s="2">
        <f t="shared" ref="F14:F33" si="0">E14/COMBIN(15,5)</f>
        <v>1.998001998001998E-2</v>
      </c>
      <c r="G14" s="4">
        <f t="shared" ref="G14:G33" si="1">F14</f>
        <v>1.998001998001998E-2</v>
      </c>
      <c r="I14" s="2" t="s">
        <v>34</v>
      </c>
      <c r="J14" s="2">
        <f>($I$7+$J$7+$K$7+$P$6+$P$5)*$O$8</f>
        <v>86040</v>
      </c>
      <c r="K14" s="2">
        <f t="shared" ref="K14:K33" si="2">J14*G14</f>
        <v>1719.0809190809191</v>
      </c>
      <c r="M14" s="2" t="s">
        <v>36</v>
      </c>
      <c r="N14" s="2">
        <f>($I$7+$J$7+$K$6+$P$6)*$O$8</f>
        <v>71126.399999999994</v>
      </c>
      <c r="O14" s="2">
        <f t="shared" ref="O14:O33" si="3">N14*G14</f>
        <v>1421.106893106893</v>
      </c>
      <c r="Q14" s="2" t="s">
        <v>34</v>
      </c>
      <c r="R14" s="2">
        <f>($I$7+$J$7+$K$7+$P$6+$P$5)*$O$8</f>
        <v>86040</v>
      </c>
      <c r="S14" s="2">
        <f t="shared" ref="S14:S33" si="4">R14*G14</f>
        <v>1719.0809190809191</v>
      </c>
    </row>
    <row r="15" spans="1:19">
      <c r="A15" s="2" t="s">
        <v>37</v>
      </c>
      <c r="B15" s="2">
        <v>4</v>
      </c>
      <c r="C15" s="2">
        <v>0</v>
      </c>
      <c r="D15" s="2">
        <v>1</v>
      </c>
      <c r="E15" s="2">
        <f>IFERROR(COMBIN($F$6,B15)*COMBIN($F$7,C15)*COMBIN($F$8,D15),0)</f>
        <v>75</v>
      </c>
      <c r="F15" s="2">
        <f t="shared" si="0"/>
        <v>2.4975024975024976E-2</v>
      </c>
      <c r="G15" s="4">
        <f t="shared" si="1"/>
        <v>2.4975024975024976E-2</v>
      </c>
      <c r="I15" s="2" t="s">
        <v>34</v>
      </c>
      <c r="J15" s="2">
        <f>($I$7+$J$7+$K$7+$P$6+$P$5)*$O$8</f>
        <v>86040</v>
      </c>
      <c r="K15" s="2">
        <f t="shared" si="2"/>
        <v>2148.851148851149</v>
      </c>
      <c r="M15" s="2" t="s">
        <v>34</v>
      </c>
      <c r="N15" s="2">
        <f>($I$7+$J$7+$K$7+$P$6+$P$5)*$O$8</f>
        <v>86040</v>
      </c>
      <c r="O15" s="2">
        <f t="shared" si="3"/>
        <v>2148.851148851149</v>
      </c>
      <c r="Q15" s="2" t="s">
        <v>34</v>
      </c>
      <c r="R15" s="2">
        <f>($I$7+$J$7+$K$7+$P$6+$P$5)*$O$8</f>
        <v>86040</v>
      </c>
      <c r="S15" s="2">
        <f t="shared" si="4"/>
        <v>2148.851148851149</v>
      </c>
    </row>
    <row r="16" spans="1:19">
      <c r="A16" s="2" t="s">
        <v>38</v>
      </c>
      <c r="B16" s="2">
        <v>3</v>
      </c>
      <c r="C16" s="2">
        <v>2</v>
      </c>
      <c r="D16" s="2">
        <v>0</v>
      </c>
      <c r="E16" s="2">
        <f>IFERROR(COMBIN($F$6,B16)*COMBIN($F$7,C16)*COMBIN($F$8,D16),0)</f>
        <v>120</v>
      </c>
      <c r="F16" s="2">
        <f t="shared" si="0"/>
        <v>3.996003996003996E-2</v>
      </c>
      <c r="G16" s="4">
        <f t="shared" si="1"/>
        <v>3.996003996003996E-2</v>
      </c>
      <c r="I16" s="2" t="s">
        <v>34</v>
      </c>
      <c r="J16" s="2">
        <f>($I$7+$J$7+$K$7+$P$6+$P$5)*$O$8</f>
        <v>86040</v>
      </c>
      <c r="K16" s="2">
        <f t="shared" si="2"/>
        <v>3438.1618381618382</v>
      </c>
      <c r="M16" s="2" t="s">
        <v>39</v>
      </c>
      <c r="N16" s="2">
        <f>($I$6+$J$7+$K$6)*$O$8</f>
        <v>48182.399999999994</v>
      </c>
      <c r="O16" s="2">
        <f t="shared" si="3"/>
        <v>1925.3706293706291</v>
      </c>
      <c r="Q16" s="2" t="s">
        <v>40</v>
      </c>
      <c r="R16" s="2">
        <f>($I$7+$J$7+$K$7+$P$6+$P$5)*$O$8</f>
        <v>86040</v>
      </c>
      <c r="S16" s="2">
        <f t="shared" si="4"/>
        <v>3438.1618381618382</v>
      </c>
    </row>
    <row r="17" spans="1:27">
      <c r="A17" s="2" t="s">
        <v>41</v>
      </c>
      <c r="B17" s="2">
        <v>3</v>
      </c>
      <c r="C17" s="2">
        <v>1</v>
      </c>
      <c r="D17" s="2">
        <v>1</v>
      </c>
      <c r="E17" s="2">
        <f>IFERROR(COMBIN($F$6,B17)*COMBIN($F$7,C17)*COMBIN($F$8,D17),0)</f>
        <v>400</v>
      </c>
      <c r="F17" s="2">
        <f t="shared" si="0"/>
        <v>0.13320013320013321</v>
      </c>
      <c r="G17" s="4">
        <f t="shared" si="1"/>
        <v>0.13320013320013321</v>
      </c>
      <c r="I17" s="2" t="s">
        <v>42</v>
      </c>
      <c r="J17" s="2">
        <f>($I$7+$J$7+$K$7+$P$6+$P$5)*$O$8</f>
        <v>86040</v>
      </c>
      <c r="K17" s="2">
        <f t="shared" si="2"/>
        <v>11460.539460539461</v>
      </c>
      <c r="M17" s="2" t="s">
        <v>43</v>
      </c>
      <c r="N17" s="2">
        <f>($I$6+$J$7+$K$8)*$O$8</f>
        <v>44970.239999999998</v>
      </c>
      <c r="O17" s="2">
        <f t="shared" si="3"/>
        <v>5990.0419580419584</v>
      </c>
      <c r="Q17" s="2" t="s">
        <v>44</v>
      </c>
      <c r="R17" s="2">
        <f>($I$7+$J$7+$K$8+$P$6)*$O$8</f>
        <v>67914.240000000005</v>
      </c>
      <c r="S17" s="2">
        <f t="shared" si="4"/>
        <v>9046.1858141858156</v>
      </c>
    </row>
    <row r="18" spans="1:27">
      <c r="A18" s="2" t="s">
        <v>45</v>
      </c>
      <c r="B18" s="2">
        <v>3</v>
      </c>
      <c r="C18" s="2">
        <v>0</v>
      </c>
      <c r="D18" s="2">
        <v>2</v>
      </c>
      <c r="E18" s="2">
        <f>IFERROR(COMBIN($F$6,B18)*COMBIN($F$7,C18)*COMBIN($F$8,D18),0)</f>
        <v>200</v>
      </c>
      <c r="F18" s="2">
        <f t="shared" si="0"/>
        <v>6.6600066600066607E-2</v>
      </c>
      <c r="G18" s="4">
        <f t="shared" si="1"/>
        <v>6.6600066600066607E-2</v>
      </c>
      <c r="I18" s="2" t="s">
        <v>34</v>
      </c>
      <c r="J18" s="2">
        <f>($I$7+$J$7+$K$7+$P$6+$P$5)*$O$8</f>
        <v>86040</v>
      </c>
      <c r="K18" s="2">
        <f t="shared" si="2"/>
        <v>5730.2697302697306</v>
      </c>
      <c r="M18" s="2" t="s">
        <v>34</v>
      </c>
      <c r="N18" s="2">
        <f>($I$7+$J$7+$K$7+$P$6+$P$5)*$O$8</f>
        <v>86040</v>
      </c>
      <c r="O18" s="2">
        <f t="shared" si="3"/>
        <v>5730.2697302697306</v>
      </c>
      <c r="Q18" s="2" t="s">
        <v>46</v>
      </c>
      <c r="R18" s="2">
        <f>($I$8+$J$7+$K$8)*$O$8</f>
        <v>42675.840000000004</v>
      </c>
      <c r="S18" s="2">
        <f t="shared" si="4"/>
        <v>2842.2137862137865</v>
      </c>
    </row>
    <row r="19" spans="1:27">
      <c r="A19" s="2" t="s">
        <v>47</v>
      </c>
      <c r="B19" s="2">
        <v>2</v>
      </c>
      <c r="C19" s="2">
        <v>3</v>
      </c>
      <c r="D19" s="2">
        <v>0</v>
      </c>
      <c r="E19" s="2">
        <f>IFERROR(COMBIN($F$6,B19)*COMBIN($F$7,C19)*COMBIN($F$8,D19),0)</f>
        <v>60</v>
      </c>
      <c r="F19" s="2">
        <f t="shared" si="0"/>
        <v>1.998001998001998E-2</v>
      </c>
      <c r="G19" s="4">
        <f t="shared" si="1"/>
        <v>1.998001998001998E-2</v>
      </c>
      <c r="I19" s="2" t="s">
        <v>40</v>
      </c>
      <c r="J19" s="2">
        <f>($I$7+$J$6+$K$7+$P$6)*$O$8</f>
        <v>72273.600000000006</v>
      </c>
      <c r="K19" s="2">
        <f t="shared" si="2"/>
        <v>1444.0279720279721</v>
      </c>
      <c r="M19" s="2" t="s">
        <v>48</v>
      </c>
      <c r="N19" s="2">
        <f>($I$6+$J$6+$K$6)*$O$8</f>
        <v>41299.200000000004</v>
      </c>
      <c r="O19" s="2">
        <f t="shared" si="3"/>
        <v>825.15884115884126</v>
      </c>
      <c r="Q19" s="2" t="s">
        <v>40</v>
      </c>
      <c r="R19" s="2">
        <f>($I$7+$J$6+$K$7+$P$6)*$O$8</f>
        <v>72273.600000000006</v>
      </c>
      <c r="S19" s="2">
        <f t="shared" si="4"/>
        <v>1444.0279720279721</v>
      </c>
      <c r="AA19" s="2">
        <f>COMBIN(15,5)</f>
        <v>3003</v>
      </c>
    </row>
    <row r="20" spans="1:27">
      <c r="A20" s="2" t="s">
        <v>4</v>
      </c>
      <c r="B20" s="2">
        <v>2</v>
      </c>
      <c r="C20" s="2">
        <v>2</v>
      </c>
      <c r="D20" s="2">
        <v>1</v>
      </c>
      <c r="E20" s="2">
        <f>IFERROR(COMBIN($F$6,B20)*COMBIN($F$7,C20)*COMBIN($F$8,D20),0)</f>
        <v>450</v>
      </c>
      <c r="F20" s="2">
        <f t="shared" si="0"/>
        <v>0.14985014985014986</v>
      </c>
      <c r="G20" s="4">
        <f t="shared" si="1"/>
        <v>0.14985014985014986</v>
      </c>
      <c r="I20" s="2" t="s">
        <v>49</v>
      </c>
      <c r="J20" s="2">
        <f>($I$7+$J$6+$K$7+$P$6)*$O$8</f>
        <v>72273.600000000006</v>
      </c>
      <c r="K20" s="2">
        <f t="shared" si="2"/>
        <v>10830.209790209792</v>
      </c>
      <c r="M20" s="2" t="s">
        <v>50</v>
      </c>
      <c r="N20" s="2">
        <f>($I$6+$J$8+$K$6)*$O$8</f>
        <v>38545.919999999998</v>
      </c>
      <c r="O20" s="2">
        <f t="shared" si="3"/>
        <v>5776.1118881118882</v>
      </c>
      <c r="Q20" s="2" t="s">
        <v>51</v>
      </c>
      <c r="R20" s="2">
        <f>($I$8+$J$6+$K$6)*$O$8</f>
        <v>39004.799999999996</v>
      </c>
      <c r="S20" s="2">
        <f t="shared" si="4"/>
        <v>5844.8751248751241</v>
      </c>
    </row>
    <row r="21" spans="1:27">
      <c r="A21" s="2" t="s">
        <v>52</v>
      </c>
      <c r="B21" s="2">
        <v>2</v>
      </c>
      <c r="C21" s="2">
        <v>1</v>
      </c>
      <c r="D21" s="2">
        <v>2</v>
      </c>
      <c r="E21" s="2">
        <f>IFERROR(COMBIN($F$6,B21)*COMBIN($F$7,C21)*COMBIN($F$8,D21),0)</f>
        <v>600</v>
      </c>
      <c r="F21" s="2">
        <f t="shared" si="0"/>
        <v>0.19980019980019981</v>
      </c>
      <c r="G21" s="4">
        <f t="shared" si="1"/>
        <v>0.19980019980019981</v>
      </c>
      <c r="I21" s="2" t="s">
        <v>53</v>
      </c>
      <c r="J21" s="2">
        <f>($I$7+$J$6+$K$7+$P$6)*$O$8</f>
        <v>72273.600000000006</v>
      </c>
      <c r="K21" s="2">
        <f t="shared" si="2"/>
        <v>14440.279720279723</v>
      </c>
      <c r="M21" s="2" t="s">
        <v>54</v>
      </c>
      <c r="N21" s="2">
        <f>($I$6+$J$8+$K$8)*$O$8</f>
        <v>35333.760000000002</v>
      </c>
      <c r="O21" s="2">
        <f t="shared" si="3"/>
        <v>7059.6923076923085</v>
      </c>
      <c r="Q21" s="2" t="s">
        <v>55</v>
      </c>
      <c r="R21" s="2">
        <f>($I$8+$J$6+$K$8)*$O$8</f>
        <v>35792.639999999999</v>
      </c>
      <c r="S21" s="2">
        <f t="shared" si="4"/>
        <v>7151.3766233766237</v>
      </c>
    </row>
    <row r="22" spans="1:27">
      <c r="A22" s="2" t="s">
        <v>56</v>
      </c>
      <c r="B22" s="2">
        <v>2</v>
      </c>
      <c r="C22" s="2">
        <v>0</v>
      </c>
      <c r="D22" s="2">
        <v>3</v>
      </c>
      <c r="E22" s="2">
        <f>IFERROR(COMBIN($F$6,B22)*COMBIN($F$7,C22)*COMBIN($F$8,D22),0)</f>
        <v>150</v>
      </c>
      <c r="F22" s="2">
        <f t="shared" si="0"/>
        <v>4.9950049950049952E-2</v>
      </c>
      <c r="G22" s="4">
        <f t="shared" si="1"/>
        <v>4.9950049950049952E-2</v>
      </c>
      <c r="I22" s="2" t="s">
        <v>42</v>
      </c>
      <c r="J22" s="2">
        <f>($I$7+$J$8+$K$7+$P$6)*$O$8</f>
        <v>69520.320000000007</v>
      </c>
      <c r="K22" s="2">
        <f t="shared" si="2"/>
        <v>3472.5434565434571</v>
      </c>
      <c r="M22" s="2" t="s">
        <v>57</v>
      </c>
      <c r="N22" s="2">
        <f>($I$8+$J$8+$K$8)*$O$8</f>
        <v>33039.360000000001</v>
      </c>
      <c r="O22" s="2">
        <f t="shared" si="3"/>
        <v>1650.3176823176825</v>
      </c>
      <c r="Q22" s="2" t="s">
        <v>57</v>
      </c>
      <c r="R22" s="2">
        <f>($I$8+$J$8+$K$8)*$O$8</f>
        <v>33039.360000000001</v>
      </c>
      <c r="S22" s="2">
        <f t="shared" si="4"/>
        <v>1650.3176823176825</v>
      </c>
    </row>
    <row r="23" spans="1:27">
      <c r="A23" s="2" t="s">
        <v>58</v>
      </c>
      <c r="B23" s="2">
        <v>1</v>
      </c>
      <c r="C23" s="2">
        <v>4</v>
      </c>
      <c r="D23" s="2">
        <v>0</v>
      </c>
      <c r="E23" s="2">
        <f>IFERROR(COMBIN($F$6,B23)*COMBIN($F$7,C23)*COMBIN($F$8,D23),0)</f>
        <v>6</v>
      </c>
      <c r="F23" s="2">
        <f t="shared" si="0"/>
        <v>1.998001998001998E-3</v>
      </c>
      <c r="G23" s="4">
        <f t="shared" si="1"/>
        <v>1.998001998001998E-3</v>
      </c>
      <c r="I23" s="2" t="s">
        <v>48</v>
      </c>
      <c r="J23" s="2">
        <f>($I$7+$J$6+$K$6+$P$6)*$O$8</f>
        <v>64243.199999999997</v>
      </c>
      <c r="K23" s="2">
        <f t="shared" si="2"/>
        <v>128.35804195804195</v>
      </c>
      <c r="M23" s="2" t="s">
        <v>48</v>
      </c>
      <c r="N23" s="2">
        <f>($I$6+$J$6+$K$6)*$O$8</f>
        <v>41299.200000000004</v>
      </c>
      <c r="O23" s="2">
        <f t="shared" si="3"/>
        <v>82.51588411588412</v>
      </c>
      <c r="Q23" s="2" t="s">
        <v>48</v>
      </c>
      <c r="R23" s="2">
        <f>($I$7+$J$6+$K$6+$P$6)*$O$8</f>
        <v>64243.199999999997</v>
      </c>
      <c r="S23" s="2">
        <f t="shared" si="4"/>
        <v>128.35804195804195</v>
      </c>
    </row>
    <row r="24" spans="1:27">
      <c r="A24" s="2" t="s">
        <v>59</v>
      </c>
      <c r="B24" s="2">
        <v>1</v>
      </c>
      <c r="C24" s="2">
        <v>3</v>
      </c>
      <c r="D24" s="2">
        <v>1</v>
      </c>
      <c r="E24" s="2">
        <f>IFERROR(COMBIN($F$6,B24)*COMBIN($F$7,C24)*COMBIN($F$8,D24),0)</f>
        <v>120</v>
      </c>
      <c r="F24" s="2">
        <f t="shared" si="0"/>
        <v>3.996003996003996E-2</v>
      </c>
      <c r="G24" s="4">
        <f t="shared" si="1"/>
        <v>3.996003996003996E-2</v>
      </c>
      <c r="I24" s="2" t="s">
        <v>48</v>
      </c>
      <c r="J24" s="2">
        <f>($I$7+$J$6+$K$6+$P$6)*$O$8</f>
        <v>64243.199999999997</v>
      </c>
      <c r="K24" s="2">
        <f t="shared" si="2"/>
        <v>2567.1608391608393</v>
      </c>
      <c r="M24" s="2" t="s">
        <v>48</v>
      </c>
      <c r="N24" s="2">
        <f>($I$6+$J$6+$K$6)*$O$8</f>
        <v>41299.200000000004</v>
      </c>
      <c r="O24" s="2">
        <f t="shared" si="3"/>
        <v>1650.3176823176825</v>
      </c>
      <c r="Q24" s="2" t="s">
        <v>51</v>
      </c>
      <c r="R24" s="2">
        <f>($I$8+$J$7+$K$6)*$O$8</f>
        <v>45888</v>
      </c>
      <c r="S24" s="2">
        <f t="shared" si="4"/>
        <v>1833.6863136863137</v>
      </c>
    </row>
    <row r="25" spans="1:27">
      <c r="A25" s="2" t="s">
        <v>60</v>
      </c>
      <c r="B25" s="2">
        <v>1</v>
      </c>
      <c r="C25" s="2">
        <v>2</v>
      </c>
      <c r="D25" s="2">
        <v>2</v>
      </c>
      <c r="E25" s="2">
        <f>IFERROR(COMBIN($F$6,B25)*COMBIN($F$7,C25)*COMBIN($F$8,D25),0)</f>
        <v>360</v>
      </c>
      <c r="F25" s="2">
        <f t="shared" si="0"/>
        <v>0.11988011988011989</v>
      </c>
      <c r="G25" s="4">
        <f t="shared" si="1"/>
        <v>0.11988011988011989</v>
      </c>
      <c r="I25" s="2" t="s">
        <v>49</v>
      </c>
      <c r="J25" s="2">
        <f>($I$7+$J$6+$K$6+$P$6)*$O$8</f>
        <v>64243.199999999997</v>
      </c>
      <c r="K25" s="2">
        <f t="shared" si="2"/>
        <v>7701.4825174825173</v>
      </c>
      <c r="M25" s="2" t="s">
        <v>50</v>
      </c>
      <c r="N25" s="2">
        <f>($I$6+$J$8+$K$6)*$O$8</f>
        <v>38545.919999999998</v>
      </c>
      <c r="O25" s="2">
        <f t="shared" si="3"/>
        <v>4620.8895104895109</v>
      </c>
      <c r="Q25" s="2" t="s">
        <v>55</v>
      </c>
      <c r="R25" s="2">
        <f>($I$8+$J$6+$K$8)*$O$8</f>
        <v>35792.639999999999</v>
      </c>
      <c r="S25" s="2">
        <f t="shared" si="4"/>
        <v>4290.8259740259746</v>
      </c>
    </row>
    <row r="26" spans="1:27">
      <c r="A26" s="2" t="s">
        <v>61</v>
      </c>
      <c r="B26" s="2">
        <v>1</v>
      </c>
      <c r="C26" s="2">
        <v>1</v>
      </c>
      <c r="D26" s="2">
        <v>3</v>
      </c>
      <c r="E26" s="2">
        <f>IFERROR(COMBIN($F$6,B26)*COMBIN($F$7,C26)*COMBIN($F$8,D26),0)</f>
        <v>240</v>
      </c>
      <c r="F26" s="2">
        <f t="shared" si="0"/>
        <v>7.992007992007992E-2</v>
      </c>
      <c r="G26" s="4">
        <f t="shared" si="1"/>
        <v>7.992007992007992E-2</v>
      </c>
      <c r="I26" s="2" t="s">
        <v>53</v>
      </c>
      <c r="J26" s="2">
        <f>($I$7+$J$6+$K$6+$P$6)*$O$8</f>
        <v>64243.199999999997</v>
      </c>
      <c r="K26" s="2">
        <f t="shared" si="2"/>
        <v>5134.3216783216785</v>
      </c>
      <c r="M26" s="2" t="s">
        <v>54</v>
      </c>
      <c r="N26" s="2">
        <f>($I$6+$J$8+$K$8)*$O$8</f>
        <v>35333.760000000002</v>
      </c>
      <c r="O26" s="2">
        <f t="shared" si="3"/>
        <v>2823.876923076923</v>
      </c>
      <c r="Q26" s="2" t="s">
        <v>57</v>
      </c>
      <c r="R26" s="2">
        <f>($I$8+$J$8+$K$8)*$O$8</f>
        <v>33039.360000000001</v>
      </c>
      <c r="S26" s="2">
        <f t="shared" si="4"/>
        <v>2640.5082917082918</v>
      </c>
    </row>
    <row r="27" spans="1:27">
      <c r="A27" s="2" t="s">
        <v>62</v>
      </c>
      <c r="B27" s="2">
        <v>1</v>
      </c>
      <c r="C27" s="2">
        <v>0</v>
      </c>
      <c r="D27" s="2">
        <v>4</v>
      </c>
      <c r="E27" s="2">
        <f>IFERROR(COMBIN($F$6,B27)*COMBIN($F$7,C27)*COMBIN($F$8,D27),0)</f>
        <v>30</v>
      </c>
      <c r="F27" s="2">
        <f t="shared" si="0"/>
        <v>9.99000999000999E-3</v>
      </c>
      <c r="G27" s="4">
        <f t="shared" si="1"/>
        <v>9.99000999000999E-3</v>
      </c>
      <c r="I27" s="2" t="s">
        <v>63</v>
      </c>
      <c r="J27" s="2">
        <f>($I$7+$J$8+$K$8+$P$6)*$O$8</f>
        <v>58277.760000000002</v>
      </c>
      <c r="K27" s="2">
        <f t="shared" si="2"/>
        <v>582.19540459540463</v>
      </c>
      <c r="M27" s="2" t="s">
        <v>57</v>
      </c>
      <c r="N27" s="2">
        <f>($I$8+$J$8+$K$8)*$O$8</f>
        <v>33039.360000000001</v>
      </c>
      <c r="O27" s="2">
        <f t="shared" si="3"/>
        <v>330.06353646353648</v>
      </c>
      <c r="Q27" s="2" t="s">
        <v>57</v>
      </c>
      <c r="R27" s="2">
        <f>($I$8+$J$8+$K$8)*$O$8</f>
        <v>33039.360000000001</v>
      </c>
      <c r="S27" s="2">
        <f t="shared" si="4"/>
        <v>330.06353646353648</v>
      </c>
    </row>
    <row r="28" spans="1:27">
      <c r="A28" s="2" t="s">
        <v>64</v>
      </c>
      <c r="B28" s="2">
        <v>0</v>
      </c>
      <c r="C28" s="2">
        <v>5</v>
      </c>
      <c r="D28" s="2">
        <v>0</v>
      </c>
      <c r="E28" s="2">
        <f>IFERROR(COMBIN($F$6,B28)*COMBIN($F$7,C28)*COMBIN($F$8,D28),0)</f>
        <v>0</v>
      </c>
      <c r="F28" s="2">
        <f t="shared" si="0"/>
        <v>0</v>
      </c>
      <c r="G28" s="4">
        <f t="shared" si="1"/>
        <v>0</v>
      </c>
      <c r="I28" s="2" t="s">
        <v>48</v>
      </c>
      <c r="J28" s="2">
        <f>($I$6+$J$6+$K$6)*$O$8</f>
        <v>41299.200000000004</v>
      </c>
      <c r="K28" s="2">
        <f t="shared" si="2"/>
        <v>0</v>
      </c>
      <c r="M28" s="2" t="s">
        <v>48</v>
      </c>
      <c r="N28" s="2">
        <f>($I$6+$J$6+$K$6)*$O$8</f>
        <v>41299.200000000004</v>
      </c>
      <c r="O28" s="2">
        <f t="shared" si="3"/>
        <v>0</v>
      </c>
      <c r="Q28" s="2" t="s">
        <v>48</v>
      </c>
      <c r="R28" s="2">
        <f>($I$6+$J$6+$K$6)*$O$8</f>
        <v>41299.200000000004</v>
      </c>
      <c r="S28" s="2">
        <f t="shared" si="4"/>
        <v>0</v>
      </c>
    </row>
    <row r="29" spans="1:27">
      <c r="A29" s="2" t="s">
        <v>65</v>
      </c>
      <c r="B29" s="2">
        <v>0</v>
      </c>
      <c r="C29" s="2">
        <v>4</v>
      </c>
      <c r="D29" s="2">
        <v>1</v>
      </c>
      <c r="E29" s="2">
        <f>IFERROR(COMBIN($F$6,B29)*COMBIN($F$7,C29)*COMBIN($F$8,D29),0)</f>
        <v>5</v>
      </c>
      <c r="F29" s="2">
        <f t="shared" si="0"/>
        <v>1.665001665001665E-3</v>
      </c>
      <c r="G29" s="4">
        <f t="shared" si="1"/>
        <v>1.665001665001665E-3</v>
      </c>
      <c r="I29" s="2" t="s">
        <v>48</v>
      </c>
      <c r="J29" s="2">
        <f>($I$6+$J$6+$K$6)*$O$8</f>
        <v>41299.200000000004</v>
      </c>
      <c r="K29" s="2">
        <f t="shared" si="2"/>
        <v>68.763236763236776</v>
      </c>
      <c r="M29" s="2" t="s">
        <v>48</v>
      </c>
      <c r="N29" s="2">
        <f>($I$6+$J$6+$K$6)*$O$8</f>
        <v>41299.200000000004</v>
      </c>
      <c r="O29" s="2">
        <f t="shared" si="3"/>
        <v>68.763236763236776</v>
      </c>
      <c r="Q29" s="2" t="s">
        <v>51</v>
      </c>
      <c r="R29" s="2">
        <f>($I$8+$J$6+$K$6)*$O$8</f>
        <v>39004.799999999996</v>
      </c>
      <c r="S29" s="2">
        <f t="shared" si="4"/>
        <v>64.943056943056931</v>
      </c>
    </row>
    <row r="30" spans="1:27">
      <c r="A30" s="2" t="s">
        <v>66</v>
      </c>
      <c r="B30" s="2">
        <v>0</v>
      </c>
      <c r="C30" s="2">
        <v>3</v>
      </c>
      <c r="D30" s="2">
        <v>2</v>
      </c>
      <c r="E30" s="2">
        <f>IFERROR(COMBIN($F$6,B30)*COMBIN($F$7,C30)*COMBIN($F$8,D30),0)</f>
        <v>40</v>
      </c>
      <c r="F30" s="2">
        <f t="shared" si="0"/>
        <v>1.332001332001332E-2</v>
      </c>
      <c r="G30" s="4">
        <f t="shared" si="1"/>
        <v>1.332001332001332E-2</v>
      </c>
      <c r="I30" s="2" t="s">
        <v>48</v>
      </c>
      <c r="J30" s="2">
        <f>($I$6+$J$6+$K$6)*$O$8</f>
        <v>41299.200000000004</v>
      </c>
      <c r="K30" s="2">
        <f t="shared" si="2"/>
        <v>550.10589410589421</v>
      </c>
      <c r="M30" s="2" t="s">
        <v>48</v>
      </c>
      <c r="N30" s="2">
        <f>($I$6+$J$6+$K$6)*$O$8</f>
        <v>41299.200000000004</v>
      </c>
      <c r="O30" s="2">
        <f t="shared" si="3"/>
        <v>550.10589410589421</v>
      </c>
      <c r="Q30" s="2" t="s">
        <v>55</v>
      </c>
      <c r="R30" s="2">
        <f>($I$8+$J$6+$K$8)*$O$8</f>
        <v>35792.639999999999</v>
      </c>
      <c r="S30" s="2">
        <f t="shared" si="4"/>
        <v>476.75844155844158</v>
      </c>
    </row>
    <row r="31" spans="1:27">
      <c r="A31" s="2" t="s">
        <v>67</v>
      </c>
      <c r="B31" s="2">
        <v>0</v>
      </c>
      <c r="C31" s="2">
        <v>2</v>
      </c>
      <c r="D31" s="2">
        <v>3</v>
      </c>
      <c r="E31" s="2">
        <f>IFERROR(COMBIN($F$6,B31)*COMBIN($F$7,C31)*COMBIN($F$8,D31),0)</f>
        <v>60</v>
      </c>
      <c r="F31" s="2">
        <f t="shared" si="0"/>
        <v>1.998001998001998E-2</v>
      </c>
      <c r="G31" s="4">
        <f t="shared" si="1"/>
        <v>1.998001998001998E-2</v>
      </c>
      <c r="I31" s="2" t="s">
        <v>50</v>
      </c>
      <c r="J31" s="2">
        <f>($I$8+$J$7+$K$7)*$O$8</f>
        <v>53918.400000000001</v>
      </c>
      <c r="K31" s="2">
        <f t="shared" si="2"/>
        <v>1077.2907092907094</v>
      </c>
      <c r="M31" s="2" t="s">
        <v>50</v>
      </c>
      <c r="N31" s="2">
        <f>($I$6+$J$8+$K$6)*$O$8</f>
        <v>38545.919999999998</v>
      </c>
      <c r="O31" s="2">
        <f t="shared" si="3"/>
        <v>770.14825174825171</v>
      </c>
      <c r="Q31" s="2" t="s">
        <v>57</v>
      </c>
      <c r="R31" s="2">
        <f>($I$8+$J$8+$K$8)*$O$8</f>
        <v>33039.360000000001</v>
      </c>
      <c r="S31" s="2">
        <f t="shared" si="4"/>
        <v>660.12707292707296</v>
      </c>
    </row>
    <row r="32" spans="1:27">
      <c r="A32" s="2" t="s">
        <v>68</v>
      </c>
      <c r="B32" s="2">
        <v>0</v>
      </c>
      <c r="C32" s="2">
        <v>1</v>
      </c>
      <c r="D32" s="2">
        <v>4</v>
      </c>
      <c r="E32" s="2">
        <f>IFERROR(COMBIN($F$6,B32)*COMBIN($F$7,C32)*COMBIN($F$8,D32),0)</f>
        <v>20</v>
      </c>
      <c r="F32" s="2">
        <f t="shared" si="0"/>
        <v>6.66000666000666E-3</v>
      </c>
      <c r="G32" s="4">
        <f t="shared" si="1"/>
        <v>6.66000666000666E-3</v>
      </c>
      <c r="I32" s="2" t="s">
        <v>54</v>
      </c>
      <c r="J32" s="2">
        <f>($I$8+$J$8+$K$6)*$O$8</f>
        <v>36251.520000000004</v>
      </c>
      <c r="K32" s="2">
        <f t="shared" si="2"/>
        <v>241.43536463536466</v>
      </c>
      <c r="M32" s="2" t="s">
        <v>54</v>
      </c>
      <c r="N32" s="2">
        <f>($I$6+$J$8+$K$8)*$O$8</f>
        <v>35333.760000000002</v>
      </c>
      <c r="O32" s="2">
        <f t="shared" si="3"/>
        <v>235.32307692307694</v>
      </c>
      <c r="Q32" s="2" t="s">
        <v>57</v>
      </c>
      <c r="R32" s="2">
        <f>($I$8+$J$8+$K$8)*$O$8</f>
        <v>33039.360000000001</v>
      </c>
      <c r="S32" s="2">
        <f t="shared" si="4"/>
        <v>220.04235764235764</v>
      </c>
    </row>
    <row r="33" spans="1:21">
      <c r="A33" s="2" t="s">
        <v>69</v>
      </c>
      <c r="B33" s="2">
        <v>0</v>
      </c>
      <c r="C33" s="2">
        <v>0</v>
      </c>
      <c r="D33" s="2">
        <v>5</v>
      </c>
      <c r="E33" s="2">
        <f>IFERROR(COMBIN($F$6,B33)*COMBIN($F$7,C33)*COMBIN($F$8,D33),0)</f>
        <v>1</v>
      </c>
      <c r="F33" s="2">
        <f t="shared" si="0"/>
        <v>3.33000333000333E-4</v>
      </c>
      <c r="G33" s="4">
        <f t="shared" si="1"/>
        <v>3.33000333000333E-4</v>
      </c>
      <c r="I33" s="2" t="s">
        <v>57</v>
      </c>
      <c r="J33" s="2">
        <f>($I$8+$J$8+$K$8)*$O$8</f>
        <v>33039.360000000001</v>
      </c>
      <c r="K33" s="2">
        <f t="shared" si="2"/>
        <v>11.002117882117883</v>
      </c>
      <c r="M33" s="2" t="s">
        <v>57</v>
      </c>
      <c r="N33" s="2">
        <f>($I$8+$J$8+$K$8)*$O$8</f>
        <v>33039.360000000001</v>
      </c>
      <c r="O33" s="2">
        <f t="shared" si="3"/>
        <v>11.002117882117883</v>
      </c>
      <c r="Q33" s="2" t="s">
        <v>57</v>
      </c>
      <c r="R33" s="2">
        <f>($I$8+$J$8+$K$8)*$O$8</f>
        <v>33039.360000000001</v>
      </c>
      <c r="S33" s="2">
        <f t="shared" si="4"/>
        <v>11.002117882117883</v>
      </c>
    </row>
    <row r="34" spans="1:21">
      <c r="E34" s="1">
        <f>SUM(E13:E33)</f>
        <v>3003</v>
      </c>
      <c r="F34" s="1">
        <f>SUM(F13:F33)</f>
        <v>1</v>
      </c>
      <c r="G34" s="3">
        <f>SUM(G13:G33)</f>
        <v>1</v>
      </c>
      <c r="J34" s="1" t="s">
        <v>70</v>
      </c>
      <c r="K34" s="1">
        <f>SUM(K13:K33)</f>
        <v>72917.987932067932</v>
      </c>
      <c r="O34" s="1">
        <f>SUM(O13:O33)</f>
        <v>43841.8352847153</v>
      </c>
      <c r="S34" s="1">
        <f>SUM(S13:S33)</f>
        <v>46113.31420579421</v>
      </c>
    </row>
    <row r="35" spans="1:21">
      <c r="E35" s="2">
        <f>COMBIN(15,5)</f>
        <v>3003</v>
      </c>
      <c r="I35" s="13" t="s">
        <v>71</v>
      </c>
    </row>
    <row r="37" spans="1:21" ht="18.75">
      <c r="I37" s="12" t="s">
        <v>72</v>
      </c>
    </row>
    <row r="38" spans="1:21">
      <c r="I38" s="1" t="s">
        <v>73</v>
      </c>
      <c r="K38" s="1" t="s">
        <v>15</v>
      </c>
      <c r="M38" s="1" t="s">
        <v>74</v>
      </c>
      <c r="O38" s="1" t="s">
        <v>11</v>
      </c>
      <c r="Q38" s="1" t="s">
        <v>75</v>
      </c>
      <c r="S38" s="1" t="s">
        <v>19</v>
      </c>
      <c r="U38" s="1" t="s">
        <v>76</v>
      </c>
    </row>
    <row r="39" spans="1:21">
      <c r="I39" s="1" t="s">
        <v>41</v>
      </c>
      <c r="K39" s="6">
        <v>71173</v>
      </c>
      <c r="M39" s="6">
        <f>K39*1.65</f>
        <v>117435.45</v>
      </c>
      <c r="O39" s="2">
        <v>49380</v>
      </c>
      <c r="Q39" s="5">
        <f>(O39*8+6*$O$8*3)/9</f>
        <v>66837.333333333328</v>
      </c>
      <c r="S39" s="2">
        <v>56002</v>
      </c>
      <c r="U39" s="2">
        <f>S39*2</f>
        <v>112004</v>
      </c>
    </row>
    <row r="40" spans="1:21">
      <c r="I40" s="1" t="s">
        <v>4</v>
      </c>
      <c r="K40" s="6">
        <v>63588</v>
      </c>
      <c r="M40" s="6">
        <f t="shared" ref="M40:M44" si="5">K40*1.65</f>
        <v>104920.2</v>
      </c>
      <c r="O40" s="9">
        <v>37871</v>
      </c>
      <c r="Q40" s="9">
        <f t="shared" ref="Q40:Q44" si="6">(O40*8+6*$O$8*3)/9</f>
        <v>56607.111111111109</v>
      </c>
      <c r="S40" s="2">
        <v>46712</v>
      </c>
      <c r="U40" s="2">
        <f>S40*2</f>
        <v>93424</v>
      </c>
    </row>
    <row r="41" spans="1:21">
      <c r="I41" s="1" t="s">
        <v>52</v>
      </c>
      <c r="K41" s="6">
        <v>63289</v>
      </c>
      <c r="M41" s="6">
        <f t="shared" si="5"/>
        <v>104426.84999999999</v>
      </c>
      <c r="O41" s="2">
        <v>38737</v>
      </c>
      <c r="Q41" s="5">
        <f t="shared" si="6"/>
        <v>57376.888888888891</v>
      </c>
      <c r="S41" s="10">
        <v>37916</v>
      </c>
      <c r="U41" s="10">
        <f>S41*2</f>
        <v>75832</v>
      </c>
    </row>
    <row r="42" spans="1:21">
      <c r="I42" s="1" t="s">
        <v>60</v>
      </c>
      <c r="K42" s="2">
        <v>53508</v>
      </c>
      <c r="M42" s="5">
        <f t="shared" si="5"/>
        <v>88288.2</v>
      </c>
      <c r="O42" s="9">
        <v>33755</v>
      </c>
      <c r="Q42" s="9">
        <f t="shared" si="6"/>
        <v>52948.444444444445</v>
      </c>
      <c r="S42" s="10">
        <v>33503</v>
      </c>
      <c r="U42" s="10">
        <f>S42*2</f>
        <v>67006</v>
      </c>
    </row>
    <row r="43" spans="1:21">
      <c r="I43" s="1" t="s">
        <v>59</v>
      </c>
      <c r="K43" s="2">
        <v>52811</v>
      </c>
      <c r="M43" s="5">
        <f t="shared" si="5"/>
        <v>87138.15</v>
      </c>
      <c r="O43" s="9">
        <v>35399</v>
      </c>
      <c r="Q43" s="9">
        <f t="shared" si="6"/>
        <v>54409.777777777781</v>
      </c>
      <c r="S43" s="2">
        <v>40792</v>
      </c>
      <c r="U43" s="2">
        <f>S43*2</f>
        <v>81584</v>
      </c>
    </row>
    <row r="44" spans="1:21">
      <c r="I44" s="1" t="s">
        <v>61</v>
      </c>
      <c r="K44" s="2">
        <v>51893</v>
      </c>
      <c r="M44" s="5">
        <f t="shared" si="5"/>
        <v>85623.45</v>
      </c>
      <c r="O44" s="2">
        <v>31640</v>
      </c>
      <c r="Q44" s="5">
        <f t="shared" si="6"/>
        <v>51068.444444444445</v>
      </c>
      <c r="S44" s="10">
        <v>30042</v>
      </c>
      <c r="U44" s="10">
        <f>S44*2</f>
        <v>60084</v>
      </c>
    </row>
    <row r="45" spans="1:21">
      <c r="M45" s="13" t="s">
        <v>77</v>
      </c>
      <c r="Q45" s="13" t="s">
        <v>78</v>
      </c>
      <c r="U45" s="13" t="s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>
      <selection activeCell="C7" sqref="C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Philip Peng</cp:lastModifiedBy>
  <cp:revision/>
  <dcterms:created xsi:type="dcterms:W3CDTF">2015-12-11T10:37:45Z</dcterms:created>
  <dcterms:modified xsi:type="dcterms:W3CDTF">2016-12-10T04:04:53Z</dcterms:modified>
  <cp:category/>
  <cp:contentStatus/>
</cp:coreProperties>
</file>