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-df.live.net/99464ffcfb5c54c2/Website/keripo/gaming/fgo/"/>
    </mc:Choice>
  </mc:AlternateContent>
  <bookViews>
    <workbookView xWindow="0" yWindow="0" windowWidth="10635" windowHeight="5025" tabRatio="737" activeTab="1"/>
  </bookViews>
  <sheets>
    <sheet name="10 AP" sheetId="9" r:id="rId1"/>
    <sheet name="20 AP" sheetId="10" r:id="rId2"/>
    <sheet name="30 AP" sheetId="11" r:id="rId3"/>
    <sheet name="40 AP" sheetId="12" r:id="rId4"/>
    <sheet name="Guerilla" sheetId="2" r:id="rId5"/>
  </sheets>
  <definedNames>
    <definedName name="_xlnm._FilterDatabase" localSheetId="0" hidden="1">'10 AP'!$A$1:$H$15</definedName>
    <definedName name="_xlnm._FilterDatabase" localSheetId="1" hidden="1">'20 AP'!$A$1:$H$15</definedName>
    <definedName name="_xlnm._FilterDatabase" localSheetId="2" hidden="1">'30 AP'!$A$1:$H$15</definedName>
    <definedName name="_xlnm._FilterDatabase" localSheetId="3" hidden="1">'40 AP'!$A$1:$H$15</definedName>
    <definedName name="_xlnm._FilterDatabase" localSheetId="4" hidden="1">Guerilla!$A$1:$H$15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" i="10" l="1"/>
  <c r="R4" i="2"/>
  <c r="R4" i="12"/>
  <c r="R3" i="11"/>
  <c r="R5" i="12" l="1"/>
  <c r="R5" i="2"/>
  <c r="R2" i="9"/>
  <c r="R4" i="11"/>
  <c r="R3" i="10"/>
  <c r="P7" i="12"/>
  <c r="P7" i="11"/>
  <c r="P7" i="10"/>
  <c r="P7" i="9"/>
  <c r="P2" i="12"/>
  <c r="P3" i="12"/>
  <c r="P4" i="12"/>
  <c r="P5" i="12"/>
  <c r="P2" i="11"/>
  <c r="P3" i="11"/>
  <c r="P4" i="11"/>
  <c r="P5" i="11"/>
  <c r="P2" i="10"/>
  <c r="P3" i="10"/>
  <c r="P4" i="10"/>
  <c r="P5" i="10"/>
  <c r="P5" i="9"/>
  <c r="P4" i="9"/>
  <c r="P3" i="9"/>
  <c r="P2" i="9"/>
  <c r="M5" i="12" l="1"/>
  <c r="L5" i="12"/>
  <c r="M4" i="12"/>
  <c r="L4" i="12"/>
  <c r="M3" i="12"/>
  <c r="L3" i="12"/>
  <c r="M2" i="12"/>
  <c r="L2" i="12"/>
  <c r="M5" i="11"/>
  <c r="L5" i="11"/>
  <c r="M4" i="11"/>
  <c r="L4" i="11"/>
  <c r="M3" i="11"/>
  <c r="L3" i="11"/>
  <c r="M2" i="11"/>
  <c r="L2" i="11"/>
  <c r="M5" i="10"/>
  <c r="L5" i="10"/>
  <c r="N5" i="10" s="1"/>
  <c r="O5" i="10" s="1"/>
  <c r="M4" i="10"/>
  <c r="L4" i="10"/>
  <c r="M3" i="10"/>
  <c r="L3" i="10"/>
  <c r="N3" i="10" s="1"/>
  <c r="O3" i="10" s="1"/>
  <c r="M2" i="10"/>
  <c r="L2" i="10"/>
  <c r="M5" i="9"/>
  <c r="L5" i="9"/>
  <c r="N5" i="9" s="1"/>
  <c r="O5" i="9" s="1"/>
  <c r="M4" i="9"/>
  <c r="L4" i="9"/>
  <c r="N4" i="9" s="1"/>
  <c r="O4" i="9" s="1"/>
  <c r="M3" i="9"/>
  <c r="L3" i="9"/>
  <c r="N3" i="9" s="1"/>
  <c r="O3" i="9" s="1"/>
  <c r="M2" i="9"/>
  <c r="L2" i="9"/>
  <c r="L5" i="2"/>
  <c r="L4" i="2"/>
  <c r="L3" i="2"/>
  <c r="L2" i="2"/>
  <c r="M5" i="2"/>
  <c r="M4" i="2"/>
  <c r="M2" i="2"/>
  <c r="N2" i="2" s="1"/>
  <c r="P2" i="2" s="1"/>
  <c r="M3" i="2"/>
  <c r="O7" i="9" l="1"/>
  <c r="O9" i="9" s="1"/>
  <c r="O2" i="2"/>
  <c r="N3" i="11"/>
  <c r="O3" i="11" s="1"/>
  <c r="N2" i="11"/>
  <c r="O2" i="11" s="1"/>
  <c r="N4" i="11"/>
  <c r="O4" i="11" s="1"/>
  <c r="N4" i="2"/>
  <c r="P4" i="2" s="1"/>
  <c r="N2" i="9"/>
  <c r="O2" i="9" s="1"/>
  <c r="N4" i="10"/>
  <c r="O4" i="10" s="1"/>
  <c r="N2" i="10"/>
  <c r="O2" i="10" s="1"/>
  <c r="N3" i="12"/>
  <c r="O3" i="12" s="1"/>
  <c r="N5" i="12"/>
  <c r="O5" i="12" s="1"/>
  <c r="N5" i="11"/>
  <c r="O5" i="11" s="1"/>
  <c r="N5" i="2"/>
  <c r="P5" i="2" s="1"/>
  <c r="N3" i="2"/>
  <c r="N4" i="12"/>
  <c r="O4" i="12" s="1"/>
  <c r="N2" i="12"/>
  <c r="O2" i="12" s="1"/>
  <c r="O7" i="2"/>
  <c r="O7" i="12"/>
  <c r="O9" i="12" s="1"/>
  <c r="O7" i="11"/>
  <c r="O9" i="11" s="1"/>
  <c r="O7" i="10"/>
  <c r="O9" i="10" s="1"/>
  <c r="O9" i="2" l="1"/>
  <c r="P7" i="2"/>
  <c r="O3" i="2"/>
  <c r="P3" i="2"/>
  <c r="O5" i="2"/>
  <c r="O4" i="2"/>
</calcChain>
</file>

<file path=xl/sharedStrings.xml><?xml version="1.0" encoding="utf-8"?>
<sst xmlns="http://schemas.openxmlformats.org/spreadsheetml/2006/main" count="284" uniqueCount="25">
  <si>
    <t>Cupcake</t>
  </si>
  <si>
    <t>Candle</t>
  </si>
  <si>
    <t>Count</t>
  </si>
  <si>
    <t>Bat</t>
  </si>
  <si>
    <t>Pumpkin</t>
  </si>
  <si>
    <t>Drop count</t>
  </si>
  <si>
    <t>Per Drop</t>
  </si>
  <si>
    <t>Item</t>
  </si>
  <si>
    <t>Count2</t>
  </si>
  <si>
    <t>Count3</t>
  </si>
  <si>
    <t>Count4</t>
  </si>
  <si>
    <t>Cupcake/AP ratio:</t>
  </si>
  <si>
    <t>AP cost:</t>
  </si>
  <si>
    <t>Convert to Cupcakes:</t>
  </si>
  <si>
    <t>Total</t>
  </si>
  <si>
    <t>Per AP</t>
  </si>
  <si>
    <t>Fate/Grand Order</t>
  </si>
  <si>
    <t>Halloween Event 2015</t>
  </si>
  <si>
    <t>Farming Spreadsheet</t>
  </si>
  <si>
    <t>by Keripo</t>
  </si>
  <si>
    <t>This is Keripo's personal farming data. This spreadsheet is READ-ONLY</t>
  </si>
  <si>
    <t>Farmer</t>
  </si>
  <si>
    <t>Keripo</t>
  </si>
  <si>
    <t>1200 AP</t>
  </si>
  <si>
    <t>With CE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</si>
</sst>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2" fontId="0" fillId="0" borderId="0" xfId="0" applyNumberFormat="1"/>
    <xf numFmtId="0" fontId="2" fillId="0" borderId="0" xfId="0" applyFont="1"/>
    <xf numFmtId="4" fontId="0" fillId="0" borderId="0" xfId="0" applyNumberFormat="1"/>
    <xf numFmtId="0" fontId="1" fillId="2" borderId="0" xfId="1"/>
    <xf numFmtId="2" fontId="1" fillId="2" borderId="0" xfId="1" applyNumberFormat="1"/>
    <xf numFmtId="0" fontId="2" fillId="2" borderId="0" xfId="1" applyFont="1" applyAlignment="1">
      <alignment horizontal="right"/>
    </xf>
    <xf numFmtId="2" fontId="3" fillId="2" borderId="0" xfId="1" applyNumberFormat="1" applyFont="1"/>
    <xf numFmtId="0" fontId="3" fillId="0" borderId="0" xfId="0" applyFont="1"/>
    <xf numFmtId="0" fontId="4" fillId="0" borderId="0" xfId="0" applyFont="1"/>
  </cellXfs>
  <cellStyles count="2">
    <cellStyle name="40% - Accent1" xfId="1" builtinId="31"/>
    <cellStyle name="Normal" xfId="0" builtinId="0"/>
  </cellStyles>
  <dxfs count="30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1" name="Table51012" displayName="Table51012" ref="K1:P5" totalsRowShown="0" headerRowDxfId="23">
  <autoFilter ref="K1:P5"/>
  <tableColumns count="6">
    <tableColumn id="1" name="Item"/>
    <tableColumn id="2" name="Drop count" dataDxfId="22"/>
    <tableColumn id="3" name="Per Drop" dataDxfId="21"/>
    <tableColumn id="4" name="Total" dataDxfId="20">
      <calculatedColumnFormula>Table51012[[#This Row],[Drop count]]*Table51012[[#This Row],[Per Drop]]</calculatedColumnFormula>
    </tableColumn>
    <tableColumn id="5" name="Per AP" dataDxfId="19">
      <calculatedColumnFormula>Table51012[[#This Row],[Total]]/$O$8</calculatedColumnFormula>
    </tableColumn>
    <tableColumn id="6" name="1200 AP" dataDxfId="18">
      <calculatedColumnFormula>Table51012[[#This Row],[Total]]*1200/$O$8</calculatedColumnFormula>
    </tableColumn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A1:I1048576" totalsRowShown="0">
  <autoFilter ref="A1:I1048576"/>
  <tableColumns count="9">
    <tableColumn id="1" name="Cupcake"/>
    <tableColumn id="2" name="Count"/>
    <tableColumn id="3" name="Candle"/>
    <tableColumn id="4" name="Count2"/>
    <tableColumn id="5" name="Bat"/>
    <tableColumn id="6" name="Count3"/>
    <tableColumn id="7" name="Pumpkin"/>
    <tableColumn id="8" name="Count4"/>
    <tableColumn id="9" name="Farmer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2" name="Table61113" displayName="Table61113" ref="A1:I1048576" totalsRowShown="0">
  <autoFilter ref="A1:I1048576"/>
  <tableColumns count="9">
    <tableColumn id="1" name="Cupcake"/>
    <tableColumn id="2" name="Count"/>
    <tableColumn id="3" name="Candle"/>
    <tableColumn id="4" name="Count2"/>
    <tableColumn id="5" name="Bat"/>
    <tableColumn id="6" name="Count3"/>
    <tableColumn id="7" name="Pumpkin"/>
    <tableColumn id="8" name="Count4"/>
    <tableColumn id="9" name="Farmer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3" name="Table5101214" displayName="Table5101214" ref="K1:P5" totalsRowShown="0" headerRowDxfId="17">
  <autoFilter ref="K1:P5"/>
  <tableColumns count="6">
    <tableColumn id="1" name="Item"/>
    <tableColumn id="2" name="Drop count" dataDxfId="16"/>
    <tableColumn id="3" name="Per Drop" dataDxfId="15"/>
    <tableColumn id="4" name="Total" dataDxfId="14">
      <calculatedColumnFormula>Table5101214[[#This Row],[Drop count]]*Table5101214[[#This Row],[Per Drop]]</calculatedColumnFormula>
    </tableColumn>
    <tableColumn id="5" name="Per AP" dataDxfId="13">
      <calculatedColumnFormula>Table5101214[[#This Row],[Total]]/$O$8</calculatedColumnFormula>
    </tableColumn>
    <tableColumn id="6" name="1200 AP" dataDxfId="12">
      <calculatedColumnFormula>Table5101214[[#This Row],[Total]]*1200/$O$8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14" name="Table6111315" displayName="Table6111315" ref="A1:I1048576" totalsRowShown="0">
  <autoFilter ref="A1:I1048576"/>
  <tableColumns count="9">
    <tableColumn id="1" name="Cupcake"/>
    <tableColumn id="2" name="Count"/>
    <tableColumn id="3" name="Candle"/>
    <tableColumn id="4" name="Count2"/>
    <tableColumn id="5" name="Bat"/>
    <tableColumn id="6" name="Count3"/>
    <tableColumn id="7" name="Pumpkin"/>
    <tableColumn id="8" name="Count4"/>
    <tableColumn id="9" name="Farmer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15" name="Table510121416" displayName="Table510121416" ref="K1:P5" totalsRowShown="0" headerRowDxfId="11">
  <autoFilter ref="K1:P5"/>
  <tableColumns count="6">
    <tableColumn id="1" name="Item"/>
    <tableColumn id="2" name="Drop count" dataDxfId="10"/>
    <tableColumn id="3" name="Per Drop" dataDxfId="9"/>
    <tableColumn id="4" name="Total" dataDxfId="8">
      <calculatedColumnFormula>Table510121416[[#This Row],[Drop count]]*Table510121416[[#This Row],[Per Drop]]</calculatedColumnFormula>
    </tableColumn>
    <tableColumn id="5" name="Per AP" dataDxfId="7">
      <calculatedColumnFormula>Table510121416[[#This Row],[Total]]/$O$8</calculatedColumnFormula>
    </tableColumn>
    <tableColumn id="6" name="1200 AP" dataDxfId="6">
      <calculatedColumnFormula>Table510121416[[#This Row],[Total]]*1200/$O$8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16" name="Table611131517" displayName="Table611131517" ref="A1:I1048576" totalsRowShown="0">
  <autoFilter ref="A1:I1048576"/>
  <tableColumns count="9">
    <tableColumn id="1" name="Cupcake"/>
    <tableColumn id="2" name="Count"/>
    <tableColumn id="3" name="Candle"/>
    <tableColumn id="4" name="Count2"/>
    <tableColumn id="5" name="Bat"/>
    <tableColumn id="6" name="Count3"/>
    <tableColumn id="7" name="Pumpkin"/>
    <tableColumn id="8" name="Count4"/>
    <tableColumn id="9" name="Farmer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17" name="Table51012141618" displayName="Table51012141618" ref="K1:P5" totalsRowShown="0" headerRowDxfId="5">
  <autoFilter ref="K1:P5"/>
  <tableColumns count="6">
    <tableColumn id="1" name="Item"/>
    <tableColumn id="2" name="Drop count" dataDxfId="4"/>
    <tableColumn id="3" name="Per Drop" dataDxfId="3"/>
    <tableColumn id="4" name="Total" dataDxfId="2">
      <calculatedColumnFormula>Table51012141618[[#This Row],[Drop count]]*Table51012141618[[#This Row],[Per Drop]]</calculatedColumnFormula>
    </tableColumn>
    <tableColumn id="5" name="Per AP" dataDxfId="1">
      <calculatedColumnFormula>Table51012141618[[#This Row],[Total]]/$O$8</calculatedColumnFormula>
    </tableColumn>
    <tableColumn id="6" name="1200 AP" dataDxfId="0">
      <calculatedColumnFormula>Table51012141618[[#This Row],[Total]]*1200/$O$8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18" name="Table61113151719" displayName="Table61113151719" ref="A1:I1048576" totalsRowShown="0">
  <autoFilter ref="A1:I1048576"/>
  <tableColumns count="9">
    <tableColumn id="1" name="Cupcake"/>
    <tableColumn id="2" name="Count"/>
    <tableColumn id="3" name="Candle"/>
    <tableColumn id="4" name="Count2"/>
    <tableColumn id="5" name="Bat"/>
    <tableColumn id="6" name="Count3"/>
    <tableColumn id="7" name="Pumpkin"/>
    <tableColumn id="8" name="Count4"/>
    <tableColumn id="9" name="Farmer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5" name="Table5" displayName="Table5" ref="K1:P5" totalsRowShown="0" headerRowDxfId="29">
  <autoFilter ref="K1:P5"/>
  <tableColumns count="6">
    <tableColumn id="1" name="Item"/>
    <tableColumn id="2" name="Drop count" dataDxfId="28"/>
    <tableColumn id="3" name="Per Drop" dataDxfId="27"/>
    <tableColumn id="4" name="Total" dataDxfId="26">
      <calculatedColumnFormula>Table5[[#This Row],[Drop count]]*Table5[[#This Row],[Per Drop]]</calculatedColumnFormula>
    </tableColumn>
    <tableColumn id="5" name="Per AP" dataDxfId="25">
      <calculatedColumnFormula>Table5[[#This Row],[Total]]/$O$8</calculatedColumnFormula>
    </tableColumn>
    <tableColumn id="6" name="1200 AP" dataDxfId="24">
      <calculatedColumnFormula>Table5[[#This Row],[Total]]*1200/$O$8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workbookViewId="0">
      <selection activeCell="R3" sqref="R3"/>
    </sheetView>
  </sheetViews>
  <sheetFormatPr defaultRowHeight="15" x14ac:dyDescent="0.25"/>
  <cols>
    <col min="1" max="6" width="10.7109375" customWidth="1"/>
    <col min="7" max="7" width="11" customWidth="1"/>
    <col min="8" max="9" width="10.7109375" customWidth="1"/>
    <col min="11" max="11" width="10.7109375" customWidth="1"/>
    <col min="12" max="12" width="12.85546875" customWidth="1"/>
    <col min="13" max="13" width="10.85546875" customWidth="1"/>
    <col min="15" max="15" width="9.140625" bestFit="1" customWidth="1"/>
  </cols>
  <sheetData>
    <row r="1" spans="1:18" x14ac:dyDescent="0.25">
      <c r="A1" t="s">
        <v>0</v>
      </c>
      <c r="B1" t="s">
        <v>2</v>
      </c>
      <c r="C1" t="s">
        <v>1</v>
      </c>
      <c r="D1" t="s">
        <v>8</v>
      </c>
      <c r="E1" t="s">
        <v>3</v>
      </c>
      <c r="F1" t="s">
        <v>9</v>
      </c>
      <c r="G1" t="s">
        <v>4</v>
      </c>
      <c r="H1" t="s">
        <v>10</v>
      </c>
      <c r="I1" t="s">
        <v>21</v>
      </c>
      <c r="K1" s="2" t="s">
        <v>7</v>
      </c>
      <c r="L1" s="2" t="s">
        <v>5</v>
      </c>
      <c r="M1" s="2" t="s">
        <v>6</v>
      </c>
      <c r="N1" s="2" t="s">
        <v>14</v>
      </c>
      <c r="O1" s="2" t="s">
        <v>15</v>
      </c>
      <c r="P1" s="9" t="s">
        <v>23</v>
      </c>
      <c r="R1" t="s">
        <v>24</v>
      </c>
    </row>
    <row r="2" spans="1:18" x14ac:dyDescent="0.25">
      <c r="A2">
        <v>2</v>
      </c>
      <c r="B2">
        <v>1</v>
      </c>
      <c r="C2">
        <v>3</v>
      </c>
      <c r="D2">
        <v>1</v>
      </c>
      <c r="E2">
        <v>0</v>
      </c>
      <c r="F2">
        <v>0</v>
      </c>
      <c r="G2">
        <v>0</v>
      </c>
      <c r="H2">
        <v>0</v>
      </c>
      <c r="I2" t="s">
        <v>22</v>
      </c>
      <c r="K2" t="s">
        <v>0</v>
      </c>
      <c r="L2" s="1">
        <f>IFERROR(SUM(B:B)/COUNT(B:B),0)</f>
        <v>2.5555555555555554</v>
      </c>
      <c r="M2" s="1">
        <f>IFERROR(SUM(A:A)/SUM(B:B),0)</f>
        <v>3.3913043478260869</v>
      </c>
      <c r="N2" s="1">
        <f>Table51012[[#This Row],[Drop count]]*Table51012[[#This Row],[Per Drop]]</f>
        <v>8.6666666666666661</v>
      </c>
      <c r="O2" s="1">
        <f>Table51012[[#This Row],[Total]]/$O$8</f>
        <v>0.86666666666666659</v>
      </c>
      <c r="P2" s="1">
        <f>Table51012[[#This Row],[Total]]*1200/$O$8</f>
        <v>1040</v>
      </c>
      <c r="R2">
        <f>(Table51012[[#This Row],[Drop count]]*(Table51012[[#This Row],[Per Drop]]+3*3))*1200/O8</f>
        <v>3799.9999999999991</v>
      </c>
    </row>
    <row r="3" spans="1:18" x14ac:dyDescent="0.25">
      <c r="A3">
        <v>14</v>
      </c>
      <c r="B3">
        <v>5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 t="s">
        <v>22</v>
      </c>
      <c r="K3" t="s">
        <v>1</v>
      </c>
      <c r="L3" s="3">
        <f>IFERROR(SUM(D:D)/COUNT(D:D),0)</f>
        <v>0.22222222222222221</v>
      </c>
      <c r="M3" s="1">
        <f>IFERROR(SUM(C:C)/SUM(D:D),0)</f>
        <v>3</v>
      </c>
      <c r="N3" s="1">
        <f>Table51012[[#This Row],[Drop count]]*Table51012[[#This Row],[Per Drop]]</f>
        <v>0.66666666666666663</v>
      </c>
      <c r="O3" s="1">
        <f>Table51012[[#This Row],[Total]]/$O$8</f>
        <v>6.6666666666666666E-2</v>
      </c>
      <c r="P3" s="1">
        <f>Table51012[[#This Row],[Total]]*1200/$O$8</f>
        <v>80</v>
      </c>
    </row>
    <row r="4" spans="1:18" x14ac:dyDescent="0.25">
      <c r="A4">
        <v>8</v>
      </c>
      <c r="B4">
        <v>2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 t="s">
        <v>22</v>
      </c>
      <c r="K4" t="s">
        <v>3</v>
      </c>
      <c r="L4" s="1">
        <f>IFERROR(SUM(F:F)/COUNT(F:F),0)</f>
        <v>0</v>
      </c>
      <c r="M4" s="1">
        <f>IFERROR(SUM(E:E)/SUM(F:F),0)</f>
        <v>0</v>
      </c>
      <c r="N4" s="1">
        <f>Table51012[[#This Row],[Drop count]]*Table51012[[#This Row],[Per Drop]]</f>
        <v>0</v>
      </c>
      <c r="O4" s="1">
        <f>Table51012[[#This Row],[Total]]/$O$8</f>
        <v>0</v>
      </c>
      <c r="P4" s="1">
        <f>Table51012[[#This Row],[Total]]*1200/$O$8</f>
        <v>0</v>
      </c>
    </row>
    <row r="5" spans="1:18" x14ac:dyDescent="0.25">
      <c r="A5">
        <v>8</v>
      </c>
      <c r="B5">
        <v>2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 t="s">
        <v>22</v>
      </c>
      <c r="K5" t="s">
        <v>4</v>
      </c>
      <c r="L5" s="1">
        <f>IFERROR(SUM(H:H)/COUNT(H:H),0)</f>
        <v>0</v>
      </c>
      <c r="M5" s="1">
        <f>IFERROR(SUM(G:G)/SUM(H:H),0)</f>
        <v>0</v>
      </c>
      <c r="N5" s="1">
        <f>Table51012[[#This Row],[Drop count]]*Table51012[[#This Row],[Per Drop]]</f>
        <v>0</v>
      </c>
      <c r="O5" s="1">
        <f>Table51012[[#This Row],[Total]]/$O$8</f>
        <v>0</v>
      </c>
      <c r="P5" s="1">
        <f>Table51012[[#This Row],[Total]]*1200/$O$8</f>
        <v>0</v>
      </c>
    </row>
    <row r="6" spans="1:18" x14ac:dyDescent="0.25">
      <c r="A6">
        <v>8</v>
      </c>
      <c r="B6">
        <v>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 t="s">
        <v>22</v>
      </c>
    </row>
    <row r="7" spans="1:18" x14ac:dyDescent="0.25">
      <c r="A7">
        <v>12</v>
      </c>
      <c r="B7">
        <v>4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 t="s">
        <v>22</v>
      </c>
      <c r="K7" s="4"/>
      <c r="L7" s="4"/>
      <c r="M7" s="4"/>
      <c r="N7" s="6" t="s">
        <v>13</v>
      </c>
      <c r="O7" s="5">
        <f>L2*M2+L3*M3*2+L4*M4*5+L5*M5*50</f>
        <v>10</v>
      </c>
      <c r="P7" s="4">
        <f>O7*1200/$O$8</f>
        <v>1200</v>
      </c>
    </row>
    <row r="8" spans="1:18" x14ac:dyDescent="0.25">
      <c r="A8">
        <v>10</v>
      </c>
      <c r="B8">
        <v>3</v>
      </c>
      <c r="C8">
        <v>3</v>
      </c>
      <c r="D8">
        <v>1</v>
      </c>
      <c r="E8">
        <v>0</v>
      </c>
      <c r="F8">
        <v>0</v>
      </c>
      <c r="G8">
        <v>0</v>
      </c>
      <c r="H8">
        <v>0</v>
      </c>
      <c r="I8" t="s">
        <v>22</v>
      </c>
      <c r="K8" s="4"/>
      <c r="L8" s="4"/>
      <c r="M8" s="4"/>
      <c r="N8" s="6" t="s">
        <v>12</v>
      </c>
      <c r="O8" s="4">
        <v>10</v>
      </c>
    </row>
    <row r="9" spans="1:18" x14ac:dyDescent="0.25">
      <c r="A9">
        <v>8</v>
      </c>
      <c r="B9">
        <v>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 t="s">
        <v>22</v>
      </c>
      <c r="K9" s="4"/>
      <c r="L9" s="4"/>
      <c r="M9" s="4"/>
      <c r="N9" s="6" t="s">
        <v>11</v>
      </c>
      <c r="O9" s="7">
        <f>O7/O8</f>
        <v>1</v>
      </c>
    </row>
    <row r="10" spans="1:18" x14ac:dyDescent="0.25">
      <c r="A10">
        <v>8</v>
      </c>
      <c r="B10">
        <v>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 t="s">
        <v>22</v>
      </c>
    </row>
    <row r="12" spans="1:18" x14ac:dyDescent="0.25">
      <c r="K12" s="8" t="s">
        <v>16</v>
      </c>
    </row>
    <row r="13" spans="1:18" x14ac:dyDescent="0.25">
      <c r="K13" s="8" t="s">
        <v>17</v>
      </c>
    </row>
    <row r="14" spans="1:18" x14ac:dyDescent="0.25">
      <c r="K14" s="8" t="s">
        <v>18</v>
      </c>
    </row>
    <row r="15" spans="1:18" x14ac:dyDescent="0.25">
      <c r="K15" s="8" t="s">
        <v>19</v>
      </c>
    </row>
    <row r="17" spans="11:11" x14ac:dyDescent="0.25">
      <c r="K17" s="8" t="s">
        <v>20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activeCell="R15" sqref="R15"/>
    </sheetView>
  </sheetViews>
  <sheetFormatPr defaultRowHeight="15" x14ac:dyDescent="0.25"/>
  <cols>
    <col min="1" max="6" width="10.7109375" customWidth="1"/>
    <col min="7" max="7" width="11" customWidth="1"/>
    <col min="8" max="9" width="10.7109375" customWidth="1"/>
    <col min="11" max="11" width="10.7109375" customWidth="1"/>
    <col min="12" max="12" width="12.85546875" customWidth="1"/>
    <col min="13" max="13" width="10.85546875" customWidth="1"/>
    <col min="15" max="15" width="9.140625" bestFit="1" customWidth="1"/>
  </cols>
  <sheetData>
    <row r="1" spans="1:18" x14ac:dyDescent="0.25">
      <c r="A1" t="s">
        <v>0</v>
      </c>
      <c r="B1" t="s">
        <v>2</v>
      </c>
      <c r="C1" t="s">
        <v>1</v>
      </c>
      <c r="D1" t="s">
        <v>8</v>
      </c>
      <c r="E1" t="s">
        <v>3</v>
      </c>
      <c r="F1" t="s">
        <v>9</v>
      </c>
      <c r="G1" t="s">
        <v>4</v>
      </c>
      <c r="H1" t="s">
        <v>10</v>
      </c>
      <c r="I1" t="s">
        <v>21</v>
      </c>
      <c r="K1" s="2" t="s">
        <v>7</v>
      </c>
      <c r="L1" s="2" t="s">
        <v>5</v>
      </c>
      <c r="M1" s="2" t="s">
        <v>6</v>
      </c>
      <c r="N1" s="2" t="s">
        <v>14</v>
      </c>
      <c r="O1" s="2" t="s">
        <v>15</v>
      </c>
      <c r="P1" s="9" t="s">
        <v>23</v>
      </c>
      <c r="R1" t="s">
        <v>24</v>
      </c>
    </row>
    <row r="2" spans="1:18" x14ac:dyDescent="0.25">
      <c r="A2">
        <v>3</v>
      </c>
      <c r="B2">
        <v>1</v>
      </c>
      <c r="C2">
        <v>12</v>
      </c>
      <c r="D2">
        <v>2</v>
      </c>
      <c r="E2">
        <v>0</v>
      </c>
      <c r="F2">
        <v>0</v>
      </c>
      <c r="G2">
        <v>0</v>
      </c>
      <c r="H2">
        <v>0</v>
      </c>
      <c r="I2" t="s">
        <v>22</v>
      </c>
      <c r="K2" t="s">
        <v>0</v>
      </c>
      <c r="L2" s="1">
        <f>IFERROR(SUM(B:B)/COUNT(B:B),0)</f>
        <v>1.875</v>
      </c>
      <c r="M2" s="1">
        <f>IFERROR(SUM(A:A)/SUM(B:B),0)</f>
        <v>2.8666666666666667</v>
      </c>
      <c r="N2" s="1">
        <f>Table5101214[[#This Row],[Drop count]]*Table5101214[[#This Row],[Per Drop]]</f>
        <v>5.375</v>
      </c>
      <c r="O2" s="1">
        <f>Table5101214[[#This Row],[Total]]/$O$8</f>
        <v>0.26874999999999999</v>
      </c>
      <c r="P2" s="1">
        <f>Table5101214[[#This Row],[Total]]*1200/$O$8</f>
        <v>322.5</v>
      </c>
      <c r="R2">
        <f>(Table5101214[[#This Row],[Drop count]]*(Table5101214[[#This Row],[Per Drop]]+9))*1200/O8</f>
        <v>1335</v>
      </c>
    </row>
    <row r="3" spans="1:18" x14ac:dyDescent="0.25">
      <c r="A3">
        <v>6</v>
      </c>
      <c r="B3">
        <v>2</v>
      </c>
      <c r="C3">
        <v>12</v>
      </c>
      <c r="D3">
        <v>2</v>
      </c>
      <c r="E3">
        <v>0</v>
      </c>
      <c r="F3">
        <v>0</v>
      </c>
      <c r="G3">
        <v>0</v>
      </c>
      <c r="H3">
        <v>0</v>
      </c>
      <c r="I3" t="s">
        <v>22</v>
      </c>
      <c r="K3" t="s">
        <v>1</v>
      </c>
      <c r="L3" s="3">
        <f>IFERROR(SUM(D:D)/COUNT(D:D),0)</f>
        <v>1.75</v>
      </c>
      <c r="M3" s="1">
        <f>IFERROR(SUM(C:C)/SUM(D:D),0)</f>
        <v>5.8571428571428568</v>
      </c>
      <c r="N3" s="1">
        <f>Table5101214[[#This Row],[Drop count]]*Table5101214[[#This Row],[Per Drop]]</f>
        <v>10.25</v>
      </c>
      <c r="O3" s="1">
        <f>Table5101214[[#This Row],[Total]]/$O$8</f>
        <v>0.51249999999999996</v>
      </c>
      <c r="P3" s="1">
        <f>Table5101214[[#This Row],[Total]]*1200/$O$8</f>
        <v>615</v>
      </c>
      <c r="R3">
        <f>(Table5101214[[#This Row],[Drop count]]*(Table5101214[[#This Row],[Per Drop]]+3*2))*1200/O8</f>
        <v>1245</v>
      </c>
    </row>
    <row r="4" spans="1:18" x14ac:dyDescent="0.25">
      <c r="A4">
        <v>10</v>
      </c>
      <c r="B4">
        <v>3</v>
      </c>
      <c r="C4">
        <v>0</v>
      </c>
      <c r="D4">
        <v>0</v>
      </c>
      <c r="E4">
        <v>3</v>
      </c>
      <c r="F4">
        <v>1</v>
      </c>
      <c r="G4">
        <v>0</v>
      </c>
      <c r="H4">
        <v>0</v>
      </c>
      <c r="I4" t="s">
        <v>22</v>
      </c>
      <c r="K4" t="s">
        <v>3</v>
      </c>
      <c r="L4" s="1">
        <f>IFERROR(SUM(F:F)/COUNT(F:F),0)</f>
        <v>0.25</v>
      </c>
      <c r="M4" s="1">
        <f>IFERROR(SUM(E:E)/SUM(F:F),0)</f>
        <v>3</v>
      </c>
      <c r="N4" s="1">
        <f>Table5101214[[#This Row],[Drop count]]*Table5101214[[#This Row],[Per Drop]]</f>
        <v>0.75</v>
      </c>
      <c r="O4" s="1">
        <f>Table5101214[[#This Row],[Total]]/$O$8</f>
        <v>3.7499999999999999E-2</v>
      </c>
      <c r="P4" s="1">
        <f>Table5101214[[#This Row],[Total]]*1200/$O$8</f>
        <v>45</v>
      </c>
    </row>
    <row r="5" spans="1:18" x14ac:dyDescent="0.25">
      <c r="A5">
        <v>4</v>
      </c>
      <c r="B5">
        <v>1</v>
      </c>
      <c r="C5">
        <v>12</v>
      </c>
      <c r="D5">
        <v>2</v>
      </c>
      <c r="E5">
        <v>0</v>
      </c>
      <c r="F5">
        <v>0</v>
      </c>
      <c r="G5">
        <v>0</v>
      </c>
      <c r="H5">
        <v>0</v>
      </c>
      <c r="I5" t="s">
        <v>22</v>
      </c>
      <c r="K5" t="s">
        <v>4</v>
      </c>
      <c r="L5" s="1">
        <f>IFERROR(SUM(H:H)/COUNT(H:H),0)</f>
        <v>0</v>
      </c>
      <c r="M5" s="1">
        <f>IFERROR(SUM(G:G)/SUM(H:H),0)</f>
        <v>0</v>
      </c>
      <c r="N5" s="1">
        <f>Table5101214[[#This Row],[Drop count]]*Table5101214[[#This Row],[Per Drop]]</f>
        <v>0</v>
      </c>
      <c r="O5" s="1">
        <f>Table5101214[[#This Row],[Total]]/$O$8</f>
        <v>0</v>
      </c>
      <c r="P5" s="1">
        <f>Table5101214[[#This Row],[Total]]*1200/$O$8</f>
        <v>0</v>
      </c>
    </row>
    <row r="6" spans="1:18" x14ac:dyDescent="0.25">
      <c r="A6">
        <v>6</v>
      </c>
      <c r="B6">
        <v>2</v>
      </c>
      <c r="C6">
        <v>12</v>
      </c>
      <c r="D6">
        <v>2</v>
      </c>
      <c r="E6">
        <v>0</v>
      </c>
      <c r="F6">
        <v>0</v>
      </c>
      <c r="G6">
        <v>0</v>
      </c>
      <c r="H6">
        <v>0</v>
      </c>
      <c r="I6" t="s">
        <v>22</v>
      </c>
    </row>
    <row r="7" spans="1:18" x14ac:dyDescent="0.25">
      <c r="A7">
        <v>8</v>
      </c>
      <c r="B7">
        <v>2</v>
      </c>
      <c r="C7">
        <v>12</v>
      </c>
      <c r="D7">
        <v>2</v>
      </c>
      <c r="E7">
        <v>0</v>
      </c>
      <c r="F7">
        <v>0</v>
      </c>
      <c r="G7">
        <v>0</v>
      </c>
      <c r="H7">
        <v>0</v>
      </c>
      <c r="I7" t="s">
        <v>22</v>
      </c>
      <c r="K7" s="4"/>
      <c r="L7" s="4"/>
      <c r="M7" s="4"/>
      <c r="N7" s="6" t="s">
        <v>13</v>
      </c>
      <c r="O7" s="5">
        <f>L2*M2+L3*M3*2+L4*M4*5+L5*M5*50</f>
        <v>29.625</v>
      </c>
      <c r="P7" s="4">
        <f>O7*1200/$O$8</f>
        <v>1777.5</v>
      </c>
    </row>
    <row r="8" spans="1:18" x14ac:dyDescent="0.25">
      <c r="A8">
        <v>6</v>
      </c>
      <c r="B8">
        <v>2</v>
      </c>
      <c r="C8">
        <v>5</v>
      </c>
      <c r="D8">
        <v>1</v>
      </c>
      <c r="E8">
        <v>3</v>
      </c>
      <c r="F8">
        <v>1</v>
      </c>
      <c r="G8">
        <v>0</v>
      </c>
      <c r="H8">
        <v>0</v>
      </c>
      <c r="I8" t="s">
        <v>22</v>
      </c>
      <c r="K8" s="4"/>
      <c r="L8" s="4"/>
      <c r="M8" s="4"/>
      <c r="N8" s="6" t="s">
        <v>12</v>
      </c>
      <c r="O8" s="4">
        <v>20</v>
      </c>
    </row>
    <row r="9" spans="1:18" x14ac:dyDescent="0.25">
      <c r="A9">
        <v>4</v>
      </c>
      <c r="B9">
        <v>2</v>
      </c>
      <c r="C9">
        <v>17</v>
      </c>
      <c r="D9">
        <v>3</v>
      </c>
      <c r="E9">
        <v>0</v>
      </c>
      <c r="F9">
        <v>0</v>
      </c>
      <c r="G9">
        <v>0</v>
      </c>
      <c r="H9">
        <v>0</v>
      </c>
      <c r="I9" t="s">
        <v>22</v>
      </c>
      <c r="K9" s="4"/>
      <c r="L9" s="4"/>
      <c r="M9" s="4"/>
      <c r="N9" s="6" t="s">
        <v>11</v>
      </c>
      <c r="O9" s="7">
        <f>O7/O8</f>
        <v>1.48125</v>
      </c>
    </row>
    <row r="10" spans="1:18" x14ac:dyDescent="0.25">
      <c r="A10">
        <v>2</v>
      </c>
      <c r="B10">
        <v>1</v>
      </c>
      <c r="C10">
        <v>5</v>
      </c>
      <c r="D10">
        <v>1</v>
      </c>
      <c r="E10">
        <v>3</v>
      </c>
      <c r="F10">
        <v>1</v>
      </c>
      <c r="G10">
        <v>0</v>
      </c>
      <c r="H10">
        <v>0</v>
      </c>
      <c r="I10" t="s">
        <v>22</v>
      </c>
    </row>
    <row r="11" spans="1:18" x14ac:dyDescent="0.25">
      <c r="A11">
        <v>4</v>
      </c>
      <c r="B11">
        <v>1</v>
      </c>
      <c r="C11">
        <v>17</v>
      </c>
      <c r="D11">
        <v>3</v>
      </c>
      <c r="E11">
        <v>0</v>
      </c>
      <c r="F11">
        <v>0</v>
      </c>
      <c r="G11">
        <v>0</v>
      </c>
      <c r="H11">
        <v>0</v>
      </c>
      <c r="I11" t="s">
        <v>22</v>
      </c>
    </row>
    <row r="12" spans="1:18" x14ac:dyDescent="0.25">
      <c r="A12">
        <v>4</v>
      </c>
      <c r="B12">
        <v>2</v>
      </c>
      <c r="C12">
        <v>12</v>
      </c>
      <c r="D12">
        <v>2</v>
      </c>
      <c r="E12">
        <v>0</v>
      </c>
      <c r="F12">
        <v>0</v>
      </c>
      <c r="G12">
        <v>0</v>
      </c>
      <c r="H12">
        <v>0</v>
      </c>
      <c r="I12" t="s">
        <v>22</v>
      </c>
      <c r="K12" s="8" t="s">
        <v>16</v>
      </c>
    </row>
    <row r="13" spans="1:18" x14ac:dyDescent="0.25">
      <c r="A13">
        <v>8</v>
      </c>
      <c r="B13">
        <v>3</v>
      </c>
      <c r="C13">
        <v>12</v>
      </c>
      <c r="D13">
        <v>2</v>
      </c>
      <c r="E13">
        <v>0</v>
      </c>
      <c r="F13">
        <v>0</v>
      </c>
      <c r="G13">
        <v>0</v>
      </c>
      <c r="H13">
        <v>0</v>
      </c>
      <c r="I13" t="s">
        <v>22</v>
      </c>
      <c r="K13" s="8" t="s">
        <v>17</v>
      </c>
    </row>
    <row r="14" spans="1:18" x14ac:dyDescent="0.25">
      <c r="A14">
        <v>14</v>
      </c>
      <c r="B14">
        <v>4</v>
      </c>
      <c r="C14">
        <v>12</v>
      </c>
      <c r="D14">
        <v>2</v>
      </c>
      <c r="E14">
        <v>0</v>
      </c>
      <c r="F14">
        <v>0</v>
      </c>
      <c r="G14">
        <v>0</v>
      </c>
      <c r="H14">
        <v>0</v>
      </c>
      <c r="I14" t="s">
        <v>22</v>
      </c>
      <c r="K14" s="8" t="s">
        <v>18</v>
      </c>
    </row>
    <row r="15" spans="1:18" x14ac:dyDescent="0.25">
      <c r="A15">
        <v>8</v>
      </c>
      <c r="B15">
        <v>4</v>
      </c>
      <c r="C15">
        <v>12</v>
      </c>
      <c r="D15">
        <v>2</v>
      </c>
      <c r="E15">
        <v>0</v>
      </c>
      <c r="F15">
        <v>0</v>
      </c>
      <c r="G15">
        <v>0</v>
      </c>
      <c r="H15">
        <v>0</v>
      </c>
      <c r="I15" t="s">
        <v>22</v>
      </c>
      <c r="K15" s="8" t="s">
        <v>19</v>
      </c>
    </row>
    <row r="16" spans="1:18" x14ac:dyDescent="0.25">
      <c r="A16">
        <v>2</v>
      </c>
      <c r="B16">
        <v>1</v>
      </c>
      <c r="C16">
        <v>12</v>
      </c>
      <c r="D16">
        <v>2</v>
      </c>
      <c r="E16">
        <v>0</v>
      </c>
      <c r="F16">
        <v>0</v>
      </c>
      <c r="G16">
        <v>0</v>
      </c>
      <c r="H16">
        <v>0</v>
      </c>
      <c r="I16" t="s">
        <v>22</v>
      </c>
    </row>
    <row r="17" spans="1:11" x14ac:dyDescent="0.25">
      <c r="A17">
        <v>4</v>
      </c>
      <c r="B17">
        <v>2</v>
      </c>
      <c r="C17">
        <v>17</v>
      </c>
      <c r="D17">
        <v>3</v>
      </c>
      <c r="E17">
        <v>0</v>
      </c>
      <c r="F17">
        <v>0</v>
      </c>
      <c r="G17">
        <v>0</v>
      </c>
      <c r="H17">
        <v>0</v>
      </c>
      <c r="I17" t="s">
        <v>22</v>
      </c>
      <c r="K17" s="8" t="s">
        <v>20</v>
      </c>
    </row>
    <row r="18" spans="1:11" x14ac:dyDescent="0.25">
      <c r="A18">
        <v>4</v>
      </c>
      <c r="B18">
        <v>2</v>
      </c>
      <c r="C18">
        <v>12</v>
      </c>
      <c r="D18">
        <v>2</v>
      </c>
      <c r="E18">
        <v>0</v>
      </c>
      <c r="F18">
        <v>0</v>
      </c>
      <c r="G18">
        <v>0</v>
      </c>
      <c r="H18">
        <v>0</v>
      </c>
      <c r="I18" t="s">
        <v>22</v>
      </c>
    </row>
    <row r="19" spans="1:11" x14ac:dyDescent="0.25">
      <c r="A19">
        <v>4</v>
      </c>
      <c r="B19">
        <v>1</v>
      </c>
      <c r="C19">
        <v>10</v>
      </c>
      <c r="D19">
        <v>2</v>
      </c>
      <c r="E19">
        <v>3</v>
      </c>
      <c r="F19">
        <v>1</v>
      </c>
      <c r="G19">
        <v>0</v>
      </c>
      <c r="H19">
        <v>0</v>
      </c>
      <c r="I19" t="s">
        <v>22</v>
      </c>
    </row>
    <row r="20" spans="1:11" x14ac:dyDescent="0.25">
      <c r="A20">
        <v>0</v>
      </c>
      <c r="B20">
        <v>0</v>
      </c>
      <c r="C20">
        <v>10</v>
      </c>
      <c r="D20">
        <v>2</v>
      </c>
      <c r="E20">
        <v>3</v>
      </c>
      <c r="F20">
        <v>1</v>
      </c>
      <c r="G20">
        <v>0</v>
      </c>
      <c r="H20">
        <v>0</v>
      </c>
      <c r="I20" t="s">
        <v>22</v>
      </c>
    </row>
    <row r="21" spans="1:11" x14ac:dyDescent="0.25">
      <c r="A21">
        <v>6</v>
      </c>
      <c r="B21">
        <v>2</v>
      </c>
      <c r="C21">
        <v>7</v>
      </c>
      <c r="D21">
        <v>1</v>
      </c>
      <c r="E21">
        <v>0</v>
      </c>
      <c r="F21">
        <v>0</v>
      </c>
      <c r="G21">
        <v>0</v>
      </c>
      <c r="H21">
        <v>0</v>
      </c>
      <c r="I21" t="s">
        <v>22</v>
      </c>
    </row>
    <row r="22" spans="1:11" x14ac:dyDescent="0.25">
      <c r="A22">
        <v>8</v>
      </c>
      <c r="B22">
        <v>3</v>
      </c>
      <c r="C22">
        <v>12</v>
      </c>
      <c r="D22">
        <v>2</v>
      </c>
      <c r="E22">
        <v>0</v>
      </c>
      <c r="F22">
        <v>0</v>
      </c>
      <c r="G22">
        <v>0</v>
      </c>
      <c r="H22">
        <v>0</v>
      </c>
      <c r="I22" t="s">
        <v>22</v>
      </c>
    </row>
    <row r="23" spans="1:11" x14ac:dyDescent="0.25">
      <c r="A23">
        <v>6</v>
      </c>
      <c r="B23">
        <v>2</v>
      </c>
      <c r="C23">
        <v>7</v>
      </c>
      <c r="D23">
        <v>1</v>
      </c>
      <c r="E23">
        <v>3</v>
      </c>
      <c r="F23">
        <v>1</v>
      </c>
      <c r="G23">
        <v>0</v>
      </c>
      <c r="H23">
        <v>0</v>
      </c>
      <c r="I23" t="s">
        <v>22</v>
      </c>
    </row>
    <row r="24" spans="1:11" x14ac:dyDescent="0.25">
      <c r="A24">
        <v>2</v>
      </c>
      <c r="B24">
        <v>1</v>
      </c>
      <c r="C24">
        <v>7</v>
      </c>
      <c r="D24">
        <v>1</v>
      </c>
      <c r="E24">
        <v>0</v>
      </c>
      <c r="F24">
        <v>0</v>
      </c>
      <c r="G24">
        <v>0</v>
      </c>
      <c r="H24">
        <v>0</v>
      </c>
      <c r="I24" t="s">
        <v>22</v>
      </c>
    </row>
    <row r="25" spans="1:11" x14ac:dyDescent="0.25">
      <c r="A25">
        <v>6</v>
      </c>
      <c r="B25">
        <v>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 t="s">
        <v>22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activeCell="R3" sqref="R3"/>
    </sheetView>
  </sheetViews>
  <sheetFormatPr defaultRowHeight="15" x14ac:dyDescent="0.25"/>
  <cols>
    <col min="1" max="6" width="10.7109375" customWidth="1"/>
    <col min="7" max="7" width="11" customWidth="1"/>
    <col min="8" max="9" width="10.7109375" customWidth="1"/>
    <col min="11" max="11" width="10.7109375" customWidth="1"/>
    <col min="12" max="12" width="12.85546875" customWidth="1"/>
    <col min="13" max="13" width="10.85546875" customWidth="1"/>
    <col min="15" max="15" width="9.140625" bestFit="1" customWidth="1"/>
  </cols>
  <sheetData>
    <row r="1" spans="1:18" x14ac:dyDescent="0.25">
      <c r="A1" t="s">
        <v>0</v>
      </c>
      <c r="B1" t="s">
        <v>2</v>
      </c>
      <c r="C1" t="s">
        <v>1</v>
      </c>
      <c r="D1" t="s">
        <v>8</v>
      </c>
      <c r="E1" t="s">
        <v>3</v>
      </c>
      <c r="F1" t="s">
        <v>9</v>
      </c>
      <c r="G1" t="s">
        <v>4</v>
      </c>
      <c r="H1" t="s">
        <v>10</v>
      </c>
      <c r="I1" t="s">
        <v>21</v>
      </c>
      <c r="K1" s="2" t="s">
        <v>7</v>
      </c>
      <c r="L1" s="2" t="s">
        <v>5</v>
      </c>
      <c r="M1" s="2" t="s">
        <v>6</v>
      </c>
      <c r="N1" s="2" t="s">
        <v>14</v>
      </c>
      <c r="O1" s="2" t="s">
        <v>15</v>
      </c>
      <c r="P1" s="9" t="s">
        <v>23</v>
      </c>
      <c r="R1" t="s">
        <v>24</v>
      </c>
    </row>
    <row r="2" spans="1:18" x14ac:dyDescent="0.25">
      <c r="A2">
        <v>0</v>
      </c>
      <c r="B2">
        <v>0</v>
      </c>
      <c r="C2">
        <v>8</v>
      </c>
      <c r="D2">
        <v>2</v>
      </c>
      <c r="E2">
        <v>3</v>
      </c>
      <c r="F2">
        <v>1</v>
      </c>
      <c r="G2">
        <v>0</v>
      </c>
      <c r="H2">
        <v>0</v>
      </c>
      <c r="I2" t="s">
        <v>22</v>
      </c>
      <c r="K2" t="s">
        <v>0</v>
      </c>
      <c r="L2" s="1">
        <f>IFERROR(SUM(B:B)/COUNT(B:B),0)</f>
        <v>0.42105263157894735</v>
      </c>
      <c r="M2" s="1">
        <f>IFERROR(SUM(A:A)/SUM(B:B),0)</f>
        <v>2</v>
      </c>
      <c r="N2" s="1">
        <f>Table510121416[[#This Row],[Drop count]]*Table510121416[[#This Row],[Per Drop]]</f>
        <v>0.84210526315789469</v>
      </c>
      <c r="O2" s="1">
        <f>Table510121416[[#This Row],[Total]]/$O$8</f>
        <v>2.8070175438596488E-2</v>
      </c>
      <c r="P2" s="1">
        <f>Table510121416[[#This Row],[Total]]*1200/$O$8</f>
        <v>33.684210526315788</v>
      </c>
    </row>
    <row r="3" spans="1:18" x14ac:dyDescent="0.25">
      <c r="A3">
        <v>0</v>
      </c>
      <c r="B3">
        <v>0</v>
      </c>
      <c r="C3">
        <v>0</v>
      </c>
      <c r="D3">
        <v>0</v>
      </c>
      <c r="E3">
        <v>5</v>
      </c>
      <c r="F3">
        <v>1</v>
      </c>
      <c r="G3">
        <v>0</v>
      </c>
      <c r="H3">
        <v>0</v>
      </c>
      <c r="I3" t="s">
        <v>22</v>
      </c>
      <c r="K3" t="s">
        <v>1</v>
      </c>
      <c r="L3" s="3">
        <f>IFERROR(SUM(D:D)/COUNT(D:D),0)</f>
        <v>1.7894736842105263</v>
      </c>
      <c r="M3" s="1">
        <f>IFERROR(SUM(C:C)/SUM(D:D),0)</f>
        <v>4</v>
      </c>
      <c r="N3" s="1">
        <f>Table510121416[[#This Row],[Drop count]]*Table510121416[[#This Row],[Per Drop]]</f>
        <v>7.1578947368421053</v>
      </c>
      <c r="O3" s="1">
        <f>Table510121416[[#This Row],[Total]]/$O$8</f>
        <v>0.23859649122807017</v>
      </c>
      <c r="P3" s="1">
        <f>Table510121416[[#This Row],[Total]]*1200/$O$8</f>
        <v>286.31578947368422</v>
      </c>
      <c r="R3">
        <f>(Table510121416[[#This Row],[Drop count]]*(Table510121416[[#This Row],[Per Drop]]+6))*1200/O8</f>
        <v>715.78947368421052</v>
      </c>
    </row>
    <row r="4" spans="1:18" x14ac:dyDescent="0.25">
      <c r="A4">
        <v>0</v>
      </c>
      <c r="B4">
        <v>0</v>
      </c>
      <c r="C4">
        <v>4</v>
      </c>
      <c r="D4">
        <v>1</v>
      </c>
      <c r="E4">
        <v>5</v>
      </c>
      <c r="F4">
        <v>1</v>
      </c>
      <c r="G4">
        <v>0</v>
      </c>
      <c r="H4">
        <v>0</v>
      </c>
      <c r="I4" t="s">
        <v>22</v>
      </c>
      <c r="K4" t="s">
        <v>3</v>
      </c>
      <c r="L4" s="1">
        <f>IFERROR(SUM(F:F)/COUNT(F:F),0)</f>
        <v>1.3157894736842106</v>
      </c>
      <c r="M4" s="1">
        <f>IFERROR(SUM(E:E)/SUM(F:F),0)</f>
        <v>4.12</v>
      </c>
      <c r="N4" s="1">
        <f>Table510121416[[#This Row],[Drop count]]*Table510121416[[#This Row],[Per Drop]]</f>
        <v>5.4210526315789478</v>
      </c>
      <c r="O4" s="1">
        <f>Table510121416[[#This Row],[Total]]/$O$8</f>
        <v>0.18070175438596492</v>
      </c>
      <c r="P4" s="1">
        <f>Table510121416[[#This Row],[Total]]*1200/$O$8</f>
        <v>216.84210526315792</v>
      </c>
      <c r="R4">
        <f>(Table510121416[[#This Row],[Drop count]]*(Table510121416[[#This Row],[Per Drop]]+3*2))*1200/O8</f>
        <v>532.63157894736855</v>
      </c>
    </row>
    <row r="5" spans="1:18" x14ac:dyDescent="0.25">
      <c r="A5">
        <v>2</v>
      </c>
      <c r="B5">
        <v>1</v>
      </c>
      <c r="C5">
        <v>16</v>
      </c>
      <c r="D5">
        <v>4</v>
      </c>
      <c r="E5">
        <v>3</v>
      </c>
      <c r="F5">
        <v>1</v>
      </c>
      <c r="G5">
        <v>0</v>
      </c>
      <c r="H5">
        <v>0</v>
      </c>
      <c r="I5" t="s">
        <v>22</v>
      </c>
      <c r="K5" t="s">
        <v>4</v>
      </c>
      <c r="L5" s="1">
        <f>IFERROR(SUM(H:H)/COUNT(H:H),0)</f>
        <v>0</v>
      </c>
      <c r="M5" s="1">
        <f>IFERROR(SUM(G:G)/SUM(H:H),0)</f>
        <v>0</v>
      </c>
      <c r="N5" s="1">
        <f>Table510121416[[#This Row],[Drop count]]*Table510121416[[#This Row],[Per Drop]]</f>
        <v>0</v>
      </c>
      <c r="O5" s="1">
        <f>Table510121416[[#This Row],[Total]]/$O$8</f>
        <v>0</v>
      </c>
      <c r="P5" s="1">
        <f>Table510121416[[#This Row],[Total]]*1200/$O$8</f>
        <v>0</v>
      </c>
    </row>
    <row r="6" spans="1:18" x14ac:dyDescent="0.25">
      <c r="A6">
        <v>0</v>
      </c>
      <c r="B6">
        <v>0</v>
      </c>
      <c r="C6">
        <v>4</v>
      </c>
      <c r="D6">
        <v>1</v>
      </c>
      <c r="E6">
        <v>5</v>
      </c>
      <c r="F6">
        <v>1</v>
      </c>
      <c r="G6">
        <v>0</v>
      </c>
      <c r="H6">
        <v>0</v>
      </c>
      <c r="I6" t="s">
        <v>22</v>
      </c>
    </row>
    <row r="7" spans="1:18" x14ac:dyDescent="0.25">
      <c r="A7">
        <v>0</v>
      </c>
      <c r="B7">
        <v>0</v>
      </c>
      <c r="C7">
        <v>4</v>
      </c>
      <c r="D7">
        <v>1</v>
      </c>
      <c r="E7">
        <v>5</v>
      </c>
      <c r="F7">
        <v>1</v>
      </c>
      <c r="G7">
        <v>0</v>
      </c>
      <c r="H7">
        <v>0</v>
      </c>
      <c r="I7" t="s">
        <v>22</v>
      </c>
      <c r="K7" s="4"/>
      <c r="L7" s="4"/>
      <c r="M7" s="4"/>
      <c r="N7" s="6" t="s">
        <v>13</v>
      </c>
      <c r="O7" s="5">
        <f>L2*M2+L3*M3*2+L4*M4*5+L5*M5*50</f>
        <v>42.26315789473685</v>
      </c>
      <c r="P7" s="4">
        <f>O7*1200/$O$8</f>
        <v>1690.526315789474</v>
      </c>
    </row>
    <row r="8" spans="1:18" x14ac:dyDescent="0.25">
      <c r="A8">
        <v>2</v>
      </c>
      <c r="B8">
        <v>1</v>
      </c>
      <c r="C8">
        <v>8</v>
      </c>
      <c r="D8">
        <v>2</v>
      </c>
      <c r="E8">
        <v>5</v>
      </c>
      <c r="F8">
        <v>1</v>
      </c>
      <c r="G8">
        <v>0</v>
      </c>
      <c r="H8">
        <v>0</v>
      </c>
      <c r="I8" t="s">
        <v>22</v>
      </c>
      <c r="K8" s="4"/>
      <c r="L8" s="4"/>
      <c r="M8" s="4"/>
      <c r="N8" s="6" t="s">
        <v>12</v>
      </c>
      <c r="O8" s="4">
        <v>30</v>
      </c>
    </row>
    <row r="9" spans="1:18" x14ac:dyDescent="0.25">
      <c r="A9">
        <v>2</v>
      </c>
      <c r="B9">
        <v>1</v>
      </c>
      <c r="C9">
        <v>8</v>
      </c>
      <c r="D9">
        <v>2</v>
      </c>
      <c r="E9">
        <v>5</v>
      </c>
      <c r="F9">
        <v>1</v>
      </c>
      <c r="G9">
        <v>0</v>
      </c>
      <c r="H9">
        <v>0</v>
      </c>
      <c r="I9" t="s">
        <v>22</v>
      </c>
      <c r="K9" s="4"/>
      <c r="L9" s="4"/>
      <c r="M9" s="4"/>
      <c r="N9" s="6" t="s">
        <v>11</v>
      </c>
      <c r="O9" s="7">
        <f>O7/O8</f>
        <v>1.4087719298245616</v>
      </c>
    </row>
    <row r="10" spans="1:18" x14ac:dyDescent="0.25">
      <c r="A10">
        <v>2</v>
      </c>
      <c r="B10">
        <v>1</v>
      </c>
      <c r="C10">
        <v>12</v>
      </c>
      <c r="D10">
        <v>3</v>
      </c>
      <c r="E10">
        <v>8</v>
      </c>
      <c r="F10">
        <v>2</v>
      </c>
      <c r="G10">
        <v>0</v>
      </c>
      <c r="H10">
        <v>0</v>
      </c>
      <c r="I10" t="s">
        <v>22</v>
      </c>
    </row>
    <row r="11" spans="1:18" x14ac:dyDescent="0.25">
      <c r="A11">
        <v>2</v>
      </c>
      <c r="B11">
        <v>1</v>
      </c>
      <c r="C11">
        <v>8</v>
      </c>
      <c r="D11">
        <v>2</v>
      </c>
      <c r="E11">
        <v>8</v>
      </c>
      <c r="F11">
        <v>2</v>
      </c>
      <c r="G11">
        <v>0</v>
      </c>
      <c r="H11">
        <v>0</v>
      </c>
      <c r="I11" t="s">
        <v>22</v>
      </c>
    </row>
    <row r="12" spans="1:18" x14ac:dyDescent="0.25">
      <c r="A12">
        <v>0</v>
      </c>
      <c r="B12">
        <v>0</v>
      </c>
      <c r="C12">
        <v>8</v>
      </c>
      <c r="D12">
        <v>2</v>
      </c>
      <c r="E12">
        <v>11</v>
      </c>
      <c r="F12">
        <v>3</v>
      </c>
      <c r="G12">
        <v>0</v>
      </c>
      <c r="H12">
        <v>0</v>
      </c>
      <c r="I12" t="s">
        <v>22</v>
      </c>
      <c r="K12" s="8" t="s">
        <v>16</v>
      </c>
    </row>
    <row r="13" spans="1:18" x14ac:dyDescent="0.25">
      <c r="A13">
        <v>0</v>
      </c>
      <c r="B13">
        <v>0</v>
      </c>
      <c r="C13">
        <v>0</v>
      </c>
      <c r="D13">
        <v>0</v>
      </c>
      <c r="E13">
        <v>5</v>
      </c>
      <c r="F13">
        <v>1</v>
      </c>
      <c r="G13">
        <v>0</v>
      </c>
      <c r="H13">
        <v>0</v>
      </c>
      <c r="I13" t="s">
        <v>22</v>
      </c>
      <c r="K13" s="8" t="s">
        <v>17</v>
      </c>
    </row>
    <row r="14" spans="1:18" x14ac:dyDescent="0.25">
      <c r="A14">
        <v>0</v>
      </c>
      <c r="B14">
        <v>0</v>
      </c>
      <c r="C14">
        <v>12</v>
      </c>
      <c r="D14">
        <v>3</v>
      </c>
      <c r="E14">
        <v>5</v>
      </c>
      <c r="F14">
        <v>1</v>
      </c>
      <c r="G14">
        <v>0</v>
      </c>
      <c r="H14">
        <v>0</v>
      </c>
      <c r="I14" t="s">
        <v>22</v>
      </c>
      <c r="K14" s="8" t="s">
        <v>18</v>
      </c>
    </row>
    <row r="15" spans="1:18" x14ac:dyDescent="0.25">
      <c r="A15">
        <v>0</v>
      </c>
      <c r="B15">
        <v>0</v>
      </c>
      <c r="C15">
        <v>8</v>
      </c>
      <c r="D15">
        <v>2</v>
      </c>
      <c r="E15">
        <v>3</v>
      </c>
      <c r="F15">
        <v>1</v>
      </c>
      <c r="G15">
        <v>0</v>
      </c>
      <c r="H15">
        <v>0</v>
      </c>
      <c r="I15" t="s">
        <v>22</v>
      </c>
      <c r="K15" s="8" t="s">
        <v>19</v>
      </c>
    </row>
    <row r="16" spans="1:18" x14ac:dyDescent="0.25">
      <c r="A16">
        <v>0</v>
      </c>
      <c r="B16">
        <v>0</v>
      </c>
      <c r="C16">
        <v>8</v>
      </c>
      <c r="D16">
        <v>2</v>
      </c>
      <c r="E16">
        <v>6</v>
      </c>
      <c r="F16">
        <v>2</v>
      </c>
      <c r="G16">
        <v>0</v>
      </c>
      <c r="H16">
        <v>0</v>
      </c>
      <c r="I16" t="s">
        <v>22</v>
      </c>
    </row>
    <row r="17" spans="1:11" x14ac:dyDescent="0.25">
      <c r="A17">
        <v>0</v>
      </c>
      <c r="B17">
        <v>0</v>
      </c>
      <c r="C17">
        <v>8</v>
      </c>
      <c r="D17">
        <v>2</v>
      </c>
      <c r="E17">
        <v>6</v>
      </c>
      <c r="F17">
        <v>2</v>
      </c>
      <c r="G17">
        <v>0</v>
      </c>
      <c r="H17">
        <v>0</v>
      </c>
      <c r="I17" t="s">
        <v>22</v>
      </c>
      <c r="K17" s="8" t="s">
        <v>20</v>
      </c>
    </row>
    <row r="18" spans="1:11" x14ac:dyDescent="0.25">
      <c r="A18">
        <v>2</v>
      </c>
      <c r="B18">
        <v>1</v>
      </c>
      <c r="C18">
        <v>0</v>
      </c>
      <c r="D18">
        <v>0</v>
      </c>
      <c r="E18">
        <v>5</v>
      </c>
      <c r="F18">
        <v>1</v>
      </c>
      <c r="G18">
        <v>0</v>
      </c>
      <c r="H18">
        <v>0</v>
      </c>
      <c r="I18" t="s">
        <v>22</v>
      </c>
    </row>
    <row r="19" spans="1:11" x14ac:dyDescent="0.25">
      <c r="A19">
        <v>2</v>
      </c>
      <c r="B19">
        <v>1</v>
      </c>
      <c r="C19">
        <v>12</v>
      </c>
      <c r="D19">
        <v>3</v>
      </c>
      <c r="E19">
        <v>5</v>
      </c>
      <c r="F19">
        <v>1</v>
      </c>
      <c r="G19">
        <v>0</v>
      </c>
      <c r="H19">
        <v>0</v>
      </c>
      <c r="I19" t="s">
        <v>22</v>
      </c>
    </row>
    <row r="20" spans="1:11" x14ac:dyDescent="0.25">
      <c r="A20">
        <v>2</v>
      </c>
      <c r="B20">
        <v>1</v>
      </c>
      <c r="C20">
        <v>8</v>
      </c>
      <c r="D20">
        <v>2</v>
      </c>
      <c r="E20">
        <v>5</v>
      </c>
      <c r="F20">
        <v>1</v>
      </c>
      <c r="G20">
        <v>0</v>
      </c>
      <c r="H20">
        <v>0</v>
      </c>
      <c r="I20" t="s">
        <v>22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workbookViewId="0">
      <selection activeCell="R5" sqref="R5"/>
    </sheetView>
  </sheetViews>
  <sheetFormatPr defaultRowHeight="15" x14ac:dyDescent="0.25"/>
  <cols>
    <col min="1" max="6" width="10.7109375" customWidth="1"/>
    <col min="7" max="7" width="11" customWidth="1"/>
    <col min="8" max="9" width="10.7109375" customWidth="1"/>
    <col min="11" max="11" width="10.7109375" customWidth="1"/>
    <col min="12" max="12" width="12.85546875" customWidth="1"/>
    <col min="13" max="13" width="10.85546875" customWidth="1"/>
    <col min="15" max="15" width="9.140625" bestFit="1" customWidth="1"/>
  </cols>
  <sheetData>
    <row r="1" spans="1:18" x14ac:dyDescent="0.25">
      <c r="A1" t="s">
        <v>0</v>
      </c>
      <c r="B1" t="s">
        <v>2</v>
      </c>
      <c r="C1" t="s">
        <v>1</v>
      </c>
      <c r="D1" t="s">
        <v>8</v>
      </c>
      <c r="E1" t="s">
        <v>3</v>
      </c>
      <c r="F1" t="s">
        <v>9</v>
      </c>
      <c r="G1" t="s">
        <v>4</v>
      </c>
      <c r="H1" t="s">
        <v>10</v>
      </c>
      <c r="I1" t="s">
        <v>21</v>
      </c>
      <c r="K1" s="2" t="s">
        <v>7</v>
      </c>
      <c r="L1" s="2" t="s">
        <v>5</v>
      </c>
      <c r="M1" s="2" t="s">
        <v>6</v>
      </c>
      <c r="N1" s="2" t="s">
        <v>14</v>
      </c>
      <c r="O1" s="2" t="s">
        <v>15</v>
      </c>
      <c r="P1" s="9" t="s">
        <v>23</v>
      </c>
      <c r="R1" t="s">
        <v>24</v>
      </c>
    </row>
    <row r="2" spans="1:18" x14ac:dyDescent="0.25">
      <c r="A2">
        <v>0</v>
      </c>
      <c r="B2">
        <v>0</v>
      </c>
      <c r="C2">
        <v>24</v>
      </c>
      <c r="D2">
        <v>6</v>
      </c>
      <c r="E2">
        <v>7</v>
      </c>
      <c r="F2">
        <v>1</v>
      </c>
      <c r="G2">
        <v>0</v>
      </c>
      <c r="H2">
        <v>0</v>
      </c>
      <c r="I2" t="s">
        <v>22</v>
      </c>
      <c r="K2" t="s">
        <v>0</v>
      </c>
      <c r="L2" s="1">
        <f>IFERROR(SUM(B:B)/COUNT(B:B),0)</f>
        <v>0.49152542372881358</v>
      </c>
      <c r="M2" s="1">
        <f>IFERROR(SUM(A:A)/SUM(B:B),0)</f>
        <v>5.1724137931034484</v>
      </c>
      <c r="N2" s="1">
        <f>Table51012141618[[#This Row],[Drop count]]*Table51012141618[[#This Row],[Per Drop]]</f>
        <v>2.5423728813559325</v>
      </c>
      <c r="O2" s="1">
        <f>Table51012141618[[#This Row],[Total]]/$O$8</f>
        <v>6.3559322033898316E-2</v>
      </c>
      <c r="P2" s="1">
        <f>Table51012141618[[#This Row],[Total]]*1200/$O$8</f>
        <v>76.27118644067798</v>
      </c>
    </row>
    <row r="3" spans="1:18" x14ac:dyDescent="0.25">
      <c r="A3">
        <v>0</v>
      </c>
      <c r="B3">
        <v>0</v>
      </c>
      <c r="C3">
        <v>12</v>
      </c>
      <c r="D3">
        <v>3</v>
      </c>
      <c r="E3">
        <v>7</v>
      </c>
      <c r="F3">
        <v>1</v>
      </c>
      <c r="G3">
        <v>3</v>
      </c>
      <c r="H3">
        <v>1</v>
      </c>
      <c r="I3" t="s">
        <v>22</v>
      </c>
      <c r="K3" t="s">
        <v>1</v>
      </c>
      <c r="L3" s="3">
        <f>IFERROR(SUM(D:D)/COUNT(D:D),0)</f>
        <v>2.4406779661016951</v>
      </c>
      <c r="M3" s="1">
        <f>IFERROR(SUM(C:C)/SUM(D:D),0)</f>
        <v>4</v>
      </c>
      <c r="N3" s="1">
        <f>Table51012141618[[#This Row],[Drop count]]*Table51012141618[[#This Row],[Per Drop]]</f>
        <v>9.7627118644067803</v>
      </c>
      <c r="O3" s="1">
        <f>Table51012141618[[#This Row],[Total]]/$O$8</f>
        <v>0.2440677966101695</v>
      </c>
      <c r="P3" s="1">
        <f>Table51012141618[[#This Row],[Total]]*1200/$O$8</f>
        <v>292.88135593220341</v>
      </c>
    </row>
    <row r="4" spans="1:18" x14ac:dyDescent="0.25">
      <c r="A4">
        <v>0</v>
      </c>
      <c r="B4">
        <v>0</v>
      </c>
      <c r="C4">
        <v>16</v>
      </c>
      <c r="D4">
        <v>4</v>
      </c>
      <c r="E4">
        <v>7</v>
      </c>
      <c r="F4">
        <v>1</v>
      </c>
      <c r="G4">
        <v>0</v>
      </c>
      <c r="H4">
        <v>0</v>
      </c>
      <c r="I4" t="s">
        <v>22</v>
      </c>
      <c r="K4" t="s">
        <v>3</v>
      </c>
      <c r="L4" s="1">
        <f>IFERROR(SUM(F:F)/COUNT(F:F),0)</f>
        <v>1.1355932203389831</v>
      </c>
      <c r="M4" s="1">
        <f>IFERROR(SUM(E:E)/SUM(F:F),0)</f>
        <v>6.1641791044776122</v>
      </c>
      <c r="N4" s="1">
        <f>Table51012141618[[#This Row],[Drop count]]*Table51012141618[[#This Row],[Per Drop]]</f>
        <v>7.0000000000000009</v>
      </c>
      <c r="O4" s="1">
        <f>Table51012141618[[#This Row],[Total]]/$O$8</f>
        <v>0.17500000000000002</v>
      </c>
      <c r="P4" s="1">
        <f>Table51012141618[[#This Row],[Total]]*1200/$O$8</f>
        <v>210.00000000000006</v>
      </c>
      <c r="R4">
        <f>(Table51012141618[[#This Row],[Drop count]]*(Table51012141618[[#This Row],[Per Drop]]+6))*1200/O8</f>
        <v>414.40677966101691</v>
      </c>
    </row>
    <row r="5" spans="1:18" x14ac:dyDescent="0.25">
      <c r="A5">
        <v>0</v>
      </c>
      <c r="B5">
        <v>0</v>
      </c>
      <c r="C5">
        <v>8</v>
      </c>
      <c r="D5">
        <v>2</v>
      </c>
      <c r="E5">
        <v>7</v>
      </c>
      <c r="F5">
        <v>1</v>
      </c>
      <c r="G5">
        <v>3</v>
      </c>
      <c r="H5">
        <v>1</v>
      </c>
      <c r="I5" t="s">
        <v>22</v>
      </c>
      <c r="K5" t="s">
        <v>4</v>
      </c>
      <c r="L5" s="1">
        <f>IFERROR(SUM(H:H)/COUNT(H:H),0)</f>
        <v>0.22033898305084745</v>
      </c>
      <c r="M5" s="1">
        <f>IFERROR(SUM(G:G)/SUM(H:H),0)</f>
        <v>3</v>
      </c>
      <c r="N5" s="1">
        <f>Table51012141618[[#This Row],[Drop count]]*Table51012141618[[#This Row],[Per Drop]]</f>
        <v>0.66101694915254239</v>
      </c>
      <c r="O5" s="1">
        <f>Table51012141618[[#This Row],[Total]]/$O$8</f>
        <v>1.6525423728813559E-2</v>
      </c>
      <c r="P5" s="1">
        <f>Table51012141618[[#This Row],[Total]]*1200/$O$8</f>
        <v>19.83050847457627</v>
      </c>
      <c r="R5">
        <f>(Table51012141618[[#This Row],[Drop count]]*(Table51012141618[[#This Row],[Per Drop]]+1*1))*1200/O8</f>
        <v>26.440677966101696</v>
      </c>
    </row>
    <row r="6" spans="1:18" x14ac:dyDescent="0.25">
      <c r="A6">
        <v>0</v>
      </c>
      <c r="B6">
        <v>0</v>
      </c>
      <c r="C6">
        <v>8</v>
      </c>
      <c r="D6">
        <v>2</v>
      </c>
      <c r="E6">
        <v>12</v>
      </c>
      <c r="F6">
        <v>2</v>
      </c>
      <c r="G6">
        <v>0</v>
      </c>
      <c r="H6">
        <v>0</v>
      </c>
      <c r="I6" t="s">
        <v>22</v>
      </c>
    </row>
    <row r="7" spans="1:18" x14ac:dyDescent="0.25">
      <c r="A7">
        <v>4</v>
      </c>
      <c r="B7">
        <v>1</v>
      </c>
      <c r="C7">
        <v>12</v>
      </c>
      <c r="D7">
        <v>3</v>
      </c>
      <c r="E7">
        <v>5</v>
      </c>
      <c r="F7">
        <v>1</v>
      </c>
      <c r="G7">
        <v>0</v>
      </c>
      <c r="H7">
        <v>0</v>
      </c>
      <c r="I7" t="s">
        <v>22</v>
      </c>
      <c r="K7" s="4"/>
      <c r="L7" s="4"/>
      <c r="M7" s="4"/>
      <c r="N7" s="6" t="s">
        <v>13</v>
      </c>
      <c r="O7" s="5">
        <f>L2*M2+L3*M3*2+L4*M4*5+L5*M5*50</f>
        <v>90.118644067796623</v>
      </c>
      <c r="P7" s="4">
        <f>O7*1200/$O$8</f>
        <v>2703.5593220338988</v>
      </c>
    </row>
    <row r="8" spans="1:18" x14ac:dyDescent="0.25">
      <c r="A8">
        <v>0</v>
      </c>
      <c r="B8">
        <v>0</v>
      </c>
      <c r="C8">
        <v>8</v>
      </c>
      <c r="D8">
        <v>2</v>
      </c>
      <c r="E8">
        <v>7</v>
      </c>
      <c r="F8">
        <v>1</v>
      </c>
      <c r="G8">
        <v>0</v>
      </c>
      <c r="H8">
        <v>0</v>
      </c>
      <c r="I8" t="s">
        <v>22</v>
      </c>
      <c r="K8" s="4"/>
      <c r="L8" s="4"/>
      <c r="M8" s="4"/>
      <c r="N8" s="6" t="s">
        <v>12</v>
      </c>
      <c r="O8" s="4">
        <v>40</v>
      </c>
    </row>
    <row r="9" spans="1:18" x14ac:dyDescent="0.25">
      <c r="A9">
        <v>4</v>
      </c>
      <c r="B9">
        <v>1</v>
      </c>
      <c r="C9">
        <v>8</v>
      </c>
      <c r="D9">
        <v>2</v>
      </c>
      <c r="E9">
        <v>7</v>
      </c>
      <c r="F9">
        <v>1</v>
      </c>
      <c r="G9">
        <v>0</v>
      </c>
      <c r="H9">
        <v>0</v>
      </c>
      <c r="I9" t="s">
        <v>22</v>
      </c>
      <c r="K9" s="4"/>
      <c r="L9" s="4"/>
      <c r="M9" s="4"/>
      <c r="N9" s="6" t="s">
        <v>11</v>
      </c>
      <c r="O9" s="7">
        <f>O7/O8</f>
        <v>2.2529661016949154</v>
      </c>
    </row>
    <row r="10" spans="1:18" x14ac:dyDescent="0.25">
      <c r="A10">
        <v>0</v>
      </c>
      <c r="B10">
        <v>0</v>
      </c>
      <c r="C10">
        <v>4</v>
      </c>
      <c r="D10">
        <v>1</v>
      </c>
      <c r="E10">
        <v>10</v>
      </c>
      <c r="F10">
        <v>2</v>
      </c>
      <c r="G10">
        <v>0</v>
      </c>
      <c r="H10">
        <v>0</v>
      </c>
      <c r="I10" t="s">
        <v>22</v>
      </c>
    </row>
    <row r="11" spans="1:18" x14ac:dyDescent="0.25">
      <c r="A11">
        <v>6</v>
      </c>
      <c r="B11">
        <v>1</v>
      </c>
      <c r="C11">
        <v>12</v>
      </c>
      <c r="D11">
        <v>3</v>
      </c>
      <c r="E11">
        <v>5</v>
      </c>
      <c r="F11">
        <v>1</v>
      </c>
      <c r="G11">
        <v>0</v>
      </c>
      <c r="H11">
        <v>0</v>
      </c>
      <c r="I11" t="s">
        <v>22</v>
      </c>
    </row>
    <row r="12" spans="1:18" x14ac:dyDescent="0.25">
      <c r="A12">
        <v>0</v>
      </c>
      <c r="B12">
        <v>0</v>
      </c>
      <c r="C12">
        <v>8</v>
      </c>
      <c r="D12">
        <v>2</v>
      </c>
      <c r="E12">
        <v>5</v>
      </c>
      <c r="F12">
        <v>1</v>
      </c>
      <c r="G12">
        <v>0</v>
      </c>
      <c r="H12">
        <v>0</v>
      </c>
      <c r="I12" t="s">
        <v>22</v>
      </c>
      <c r="K12" s="8" t="s">
        <v>16</v>
      </c>
    </row>
    <row r="13" spans="1:18" x14ac:dyDescent="0.25">
      <c r="A13">
        <v>0</v>
      </c>
      <c r="B13">
        <v>0</v>
      </c>
      <c r="C13">
        <v>8</v>
      </c>
      <c r="D13">
        <v>2</v>
      </c>
      <c r="E13">
        <v>5</v>
      </c>
      <c r="F13">
        <v>1</v>
      </c>
      <c r="G13">
        <v>3</v>
      </c>
      <c r="H13">
        <v>1</v>
      </c>
      <c r="I13" t="s">
        <v>22</v>
      </c>
      <c r="K13" s="8" t="s">
        <v>17</v>
      </c>
    </row>
    <row r="14" spans="1:18" x14ac:dyDescent="0.25">
      <c r="A14">
        <v>0</v>
      </c>
      <c r="B14">
        <v>0</v>
      </c>
      <c r="C14">
        <v>12</v>
      </c>
      <c r="D14">
        <v>3</v>
      </c>
      <c r="E14">
        <v>5</v>
      </c>
      <c r="F14">
        <v>1</v>
      </c>
      <c r="G14">
        <v>0</v>
      </c>
      <c r="H14">
        <v>0</v>
      </c>
      <c r="I14" t="s">
        <v>22</v>
      </c>
      <c r="K14" s="8" t="s">
        <v>18</v>
      </c>
    </row>
    <row r="15" spans="1:18" x14ac:dyDescent="0.25">
      <c r="A15">
        <v>6</v>
      </c>
      <c r="B15">
        <v>1</v>
      </c>
      <c r="C15">
        <v>12</v>
      </c>
      <c r="D15">
        <v>3</v>
      </c>
      <c r="E15">
        <v>7</v>
      </c>
      <c r="F15">
        <v>1</v>
      </c>
      <c r="G15">
        <v>0</v>
      </c>
      <c r="H15">
        <v>0</v>
      </c>
      <c r="I15" t="s">
        <v>22</v>
      </c>
      <c r="K15" s="8" t="s">
        <v>19</v>
      </c>
    </row>
    <row r="16" spans="1:18" x14ac:dyDescent="0.25">
      <c r="A16">
        <v>6</v>
      </c>
      <c r="B16">
        <v>1</v>
      </c>
      <c r="C16">
        <v>16</v>
      </c>
      <c r="D16">
        <v>4</v>
      </c>
      <c r="E16">
        <v>7</v>
      </c>
      <c r="F16">
        <v>1</v>
      </c>
      <c r="G16">
        <v>3</v>
      </c>
      <c r="H16">
        <v>1</v>
      </c>
      <c r="I16" t="s">
        <v>22</v>
      </c>
    </row>
    <row r="17" spans="1:11" x14ac:dyDescent="0.25">
      <c r="A17">
        <v>4</v>
      </c>
      <c r="B17">
        <v>1</v>
      </c>
      <c r="C17">
        <v>16</v>
      </c>
      <c r="D17">
        <v>4</v>
      </c>
      <c r="E17">
        <v>5</v>
      </c>
      <c r="F17">
        <v>1</v>
      </c>
      <c r="G17">
        <v>0</v>
      </c>
      <c r="H17">
        <v>0</v>
      </c>
      <c r="I17" t="s">
        <v>22</v>
      </c>
      <c r="K17" s="8" t="s">
        <v>20</v>
      </c>
    </row>
    <row r="18" spans="1:11" x14ac:dyDescent="0.25">
      <c r="A18">
        <v>0</v>
      </c>
      <c r="B18">
        <v>0</v>
      </c>
      <c r="C18">
        <v>8</v>
      </c>
      <c r="D18">
        <v>2</v>
      </c>
      <c r="E18">
        <v>7</v>
      </c>
      <c r="F18">
        <v>1</v>
      </c>
      <c r="G18">
        <v>0</v>
      </c>
      <c r="H18">
        <v>0</v>
      </c>
      <c r="I18" t="s">
        <v>22</v>
      </c>
    </row>
    <row r="19" spans="1:11" x14ac:dyDescent="0.25">
      <c r="A19">
        <v>0</v>
      </c>
      <c r="B19">
        <v>0</v>
      </c>
      <c r="C19">
        <v>16</v>
      </c>
      <c r="D19">
        <v>4</v>
      </c>
      <c r="E19">
        <v>7</v>
      </c>
      <c r="F19">
        <v>1</v>
      </c>
      <c r="G19">
        <v>0</v>
      </c>
      <c r="H19">
        <v>0</v>
      </c>
      <c r="I19" t="s">
        <v>22</v>
      </c>
    </row>
    <row r="20" spans="1:11" x14ac:dyDescent="0.25">
      <c r="A20">
        <v>0</v>
      </c>
      <c r="B20">
        <v>0</v>
      </c>
      <c r="C20">
        <v>24</v>
      </c>
      <c r="D20">
        <v>6</v>
      </c>
      <c r="E20">
        <v>7</v>
      </c>
      <c r="F20">
        <v>1</v>
      </c>
      <c r="G20">
        <v>0</v>
      </c>
      <c r="H20">
        <v>0</v>
      </c>
      <c r="I20" t="s">
        <v>22</v>
      </c>
    </row>
    <row r="21" spans="1:11" x14ac:dyDescent="0.25">
      <c r="A21">
        <v>6</v>
      </c>
      <c r="B21">
        <v>1</v>
      </c>
      <c r="C21">
        <v>8</v>
      </c>
      <c r="D21">
        <v>2</v>
      </c>
      <c r="E21">
        <v>7</v>
      </c>
      <c r="F21">
        <v>1</v>
      </c>
      <c r="G21">
        <v>0</v>
      </c>
      <c r="H21">
        <v>0</v>
      </c>
      <c r="I21" t="s">
        <v>22</v>
      </c>
    </row>
    <row r="22" spans="1:11" x14ac:dyDescent="0.25">
      <c r="A22">
        <v>0</v>
      </c>
      <c r="B22">
        <v>0</v>
      </c>
      <c r="C22">
        <v>16</v>
      </c>
      <c r="D22">
        <v>4</v>
      </c>
      <c r="E22">
        <v>10</v>
      </c>
      <c r="F22">
        <v>2</v>
      </c>
      <c r="G22">
        <v>0</v>
      </c>
      <c r="H22">
        <v>0</v>
      </c>
      <c r="I22" t="s">
        <v>22</v>
      </c>
    </row>
    <row r="23" spans="1:11" x14ac:dyDescent="0.25">
      <c r="A23">
        <v>0</v>
      </c>
      <c r="B23">
        <v>0</v>
      </c>
      <c r="C23">
        <v>16</v>
      </c>
      <c r="D23">
        <v>4</v>
      </c>
      <c r="E23">
        <v>7</v>
      </c>
      <c r="F23">
        <v>1</v>
      </c>
      <c r="G23">
        <v>0</v>
      </c>
      <c r="H23">
        <v>0</v>
      </c>
      <c r="I23" t="s">
        <v>22</v>
      </c>
    </row>
    <row r="24" spans="1:11" x14ac:dyDescent="0.25">
      <c r="A24">
        <v>0</v>
      </c>
      <c r="B24">
        <v>0</v>
      </c>
      <c r="C24">
        <v>12</v>
      </c>
      <c r="D24">
        <v>3</v>
      </c>
      <c r="E24">
        <v>7</v>
      </c>
      <c r="F24">
        <v>1</v>
      </c>
      <c r="G24">
        <v>0</v>
      </c>
      <c r="H24">
        <v>0</v>
      </c>
      <c r="I24" t="s">
        <v>22</v>
      </c>
    </row>
    <row r="25" spans="1:11" x14ac:dyDescent="0.25">
      <c r="A25">
        <v>0</v>
      </c>
      <c r="B25">
        <v>0</v>
      </c>
      <c r="C25">
        <v>8</v>
      </c>
      <c r="D25">
        <v>2</v>
      </c>
      <c r="E25">
        <v>7</v>
      </c>
      <c r="F25">
        <v>1</v>
      </c>
      <c r="G25">
        <v>0</v>
      </c>
      <c r="H25">
        <v>0</v>
      </c>
      <c r="I25" t="s">
        <v>22</v>
      </c>
    </row>
    <row r="26" spans="1:11" x14ac:dyDescent="0.25">
      <c r="A26">
        <v>0</v>
      </c>
      <c r="B26">
        <v>0</v>
      </c>
      <c r="C26">
        <v>12</v>
      </c>
      <c r="D26">
        <v>3</v>
      </c>
      <c r="E26">
        <v>7</v>
      </c>
      <c r="F26">
        <v>1</v>
      </c>
      <c r="G26">
        <v>3</v>
      </c>
      <c r="H26">
        <v>1</v>
      </c>
      <c r="I26" t="s">
        <v>22</v>
      </c>
    </row>
    <row r="27" spans="1:11" x14ac:dyDescent="0.25">
      <c r="A27">
        <v>0</v>
      </c>
      <c r="B27">
        <v>0</v>
      </c>
      <c r="C27">
        <v>4</v>
      </c>
      <c r="D27">
        <v>1</v>
      </c>
      <c r="E27">
        <v>5</v>
      </c>
      <c r="F27">
        <v>1</v>
      </c>
      <c r="G27">
        <v>3</v>
      </c>
      <c r="H27">
        <v>1</v>
      </c>
      <c r="I27" t="s">
        <v>22</v>
      </c>
    </row>
    <row r="28" spans="1:11" x14ac:dyDescent="0.25">
      <c r="A28">
        <v>6</v>
      </c>
      <c r="B28">
        <v>1</v>
      </c>
      <c r="C28">
        <v>0</v>
      </c>
      <c r="D28">
        <v>0</v>
      </c>
      <c r="E28">
        <v>7</v>
      </c>
      <c r="F28">
        <v>1</v>
      </c>
      <c r="G28">
        <v>0</v>
      </c>
      <c r="H28">
        <v>0</v>
      </c>
      <c r="I28" t="s">
        <v>22</v>
      </c>
    </row>
    <row r="29" spans="1:11" x14ac:dyDescent="0.25">
      <c r="A29">
        <v>10</v>
      </c>
      <c r="B29">
        <v>2</v>
      </c>
      <c r="C29">
        <v>8</v>
      </c>
      <c r="D29">
        <v>2</v>
      </c>
      <c r="E29">
        <v>7</v>
      </c>
      <c r="F29">
        <v>1</v>
      </c>
      <c r="G29">
        <v>0</v>
      </c>
      <c r="H29">
        <v>0</v>
      </c>
      <c r="I29" t="s">
        <v>22</v>
      </c>
    </row>
    <row r="30" spans="1:11" x14ac:dyDescent="0.25">
      <c r="A30">
        <v>0</v>
      </c>
      <c r="B30">
        <v>0</v>
      </c>
      <c r="C30">
        <v>12</v>
      </c>
      <c r="D30">
        <v>3</v>
      </c>
      <c r="E30">
        <v>7</v>
      </c>
      <c r="F30">
        <v>1</v>
      </c>
      <c r="G30">
        <v>0</v>
      </c>
      <c r="H30">
        <v>0</v>
      </c>
      <c r="I30" t="s">
        <v>22</v>
      </c>
    </row>
    <row r="31" spans="1:11" x14ac:dyDescent="0.25">
      <c r="A31">
        <v>4</v>
      </c>
      <c r="B31">
        <v>1</v>
      </c>
      <c r="C31">
        <v>0</v>
      </c>
      <c r="D31">
        <v>0</v>
      </c>
      <c r="E31">
        <v>5</v>
      </c>
      <c r="F31">
        <v>1</v>
      </c>
      <c r="G31">
        <v>0</v>
      </c>
      <c r="H31">
        <v>0</v>
      </c>
      <c r="I31" t="s">
        <v>22</v>
      </c>
    </row>
    <row r="32" spans="1:11" x14ac:dyDescent="0.25">
      <c r="A32">
        <v>6</v>
      </c>
      <c r="B32">
        <v>1</v>
      </c>
      <c r="C32">
        <v>16</v>
      </c>
      <c r="D32">
        <v>4</v>
      </c>
      <c r="E32">
        <v>5</v>
      </c>
      <c r="F32">
        <v>1</v>
      </c>
      <c r="G32">
        <v>0</v>
      </c>
      <c r="H32">
        <v>0</v>
      </c>
      <c r="I32" t="s">
        <v>22</v>
      </c>
    </row>
    <row r="33" spans="1:9" x14ac:dyDescent="0.25">
      <c r="A33">
        <v>6</v>
      </c>
      <c r="B33">
        <v>1</v>
      </c>
      <c r="C33">
        <v>12</v>
      </c>
      <c r="D33">
        <v>3</v>
      </c>
      <c r="E33">
        <v>7</v>
      </c>
      <c r="F33">
        <v>1</v>
      </c>
      <c r="G33">
        <v>0</v>
      </c>
      <c r="H33">
        <v>0</v>
      </c>
      <c r="I33" t="s">
        <v>22</v>
      </c>
    </row>
    <row r="34" spans="1:9" x14ac:dyDescent="0.25">
      <c r="A34">
        <v>6</v>
      </c>
      <c r="B34">
        <v>1</v>
      </c>
      <c r="C34">
        <v>8</v>
      </c>
      <c r="D34">
        <v>2</v>
      </c>
      <c r="E34">
        <v>7</v>
      </c>
      <c r="F34">
        <v>1</v>
      </c>
      <c r="G34">
        <v>0</v>
      </c>
      <c r="H34">
        <v>0</v>
      </c>
      <c r="I34" t="s">
        <v>22</v>
      </c>
    </row>
    <row r="35" spans="1:9" x14ac:dyDescent="0.25">
      <c r="A35">
        <v>6</v>
      </c>
      <c r="B35">
        <v>1</v>
      </c>
      <c r="C35">
        <v>8</v>
      </c>
      <c r="D35">
        <v>2</v>
      </c>
      <c r="E35">
        <v>7</v>
      </c>
      <c r="F35">
        <v>1</v>
      </c>
      <c r="G35">
        <v>0</v>
      </c>
      <c r="H35">
        <v>0</v>
      </c>
      <c r="I35" t="s">
        <v>22</v>
      </c>
    </row>
    <row r="36" spans="1:9" x14ac:dyDescent="0.25">
      <c r="A36">
        <v>6</v>
      </c>
      <c r="B36">
        <v>1</v>
      </c>
      <c r="C36">
        <v>12</v>
      </c>
      <c r="D36">
        <v>3</v>
      </c>
      <c r="E36">
        <v>10</v>
      </c>
      <c r="F36">
        <v>2</v>
      </c>
      <c r="G36">
        <v>3</v>
      </c>
      <c r="H36">
        <v>1</v>
      </c>
      <c r="I36" t="s">
        <v>22</v>
      </c>
    </row>
    <row r="37" spans="1:9" x14ac:dyDescent="0.25">
      <c r="A37">
        <v>4</v>
      </c>
      <c r="B37">
        <v>1</v>
      </c>
      <c r="C37">
        <v>4</v>
      </c>
      <c r="D37">
        <v>1</v>
      </c>
      <c r="E37">
        <v>12</v>
      </c>
      <c r="F37">
        <v>2</v>
      </c>
      <c r="G37">
        <v>0</v>
      </c>
      <c r="H37">
        <v>0</v>
      </c>
      <c r="I37" t="s">
        <v>22</v>
      </c>
    </row>
    <row r="38" spans="1:9" x14ac:dyDescent="0.25">
      <c r="A38">
        <v>6</v>
      </c>
      <c r="B38">
        <v>1</v>
      </c>
      <c r="C38">
        <v>12</v>
      </c>
      <c r="D38">
        <v>3</v>
      </c>
      <c r="E38">
        <v>7</v>
      </c>
      <c r="F38">
        <v>1</v>
      </c>
      <c r="G38">
        <v>0</v>
      </c>
      <c r="H38">
        <v>0</v>
      </c>
      <c r="I38" t="s">
        <v>22</v>
      </c>
    </row>
    <row r="39" spans="1:9" x14ac:dyDescent="0.25">
      <c r="A39">
        <v>4</v>
      </c>
      <c r="B39">
        <v>1</v>
      </c>
      <c r="C39">
        <v>12</v>
      </c>
      <c r="D39">
        <v>3</v>
      </c>
      <c r="E39">
        <v>5</v>
      </c>
      <c r="F39">
        <v>1</v>
      </c>
      <c r="G39">
        <v>0</v>
      </c>
      <c r="H39">
        <v>0</v>
      </c>
      <c r="I39" t="s">
        <v>22</v>
      </c>
    </row>
    <row r="40" spans="1:9" x14ac:dyDescent="0.25">
      <c r="A40">
        <v>0</v>
      </c>
      <c r="B40">
        <v>0</v>
      </c>
      <c r="C40">
        <v>4</v>
      </c>
      <c r="D40">
        <v>1</v>
      </c>
      <c r="E40">
        <v>7</v>
      </c>
      <c r="F40">
        <v>1</v>
      </c>
      <c r="G40">
        <v>3</v>
      </c>
      <c r="H40">
        <v>1</v>
      </c>
      <c r="I40" t="s">
        <v>22</v>
      </c>
    </row>
    <row r="41" spans="1:9" x14ac:dyDescent="0.25">
      <c r="A41">
        <v>0</v>
      </c>
      <c r="B41">
        <v>0</v>
      </c>
      <c r="C41">
        <v>8</v>
      </c>
      <c r="D41">
        <v>2</v>
      </c>
      <c r="E41">
        <v>5</v>
      </c>
      <c r="F41">
        <v>1</v>
      </c>
      <c r="G41">
        <v>0</v>
      </c>
      <c r="H41">
        <v>0</v>
      </c>
      <c r="I41" t="s">
        <v>22</v>
      </c>
    </row>
    <row r="42" spans="1:9" x14ac:dyDescent="0.25">
      <c r="A42">
        <v>4</v>
      </c>
      <c r="B42">
        <v>1</v>
      </c>
      <c r="C42">
        <v>8</v>
      </c>
      <c r="D42">
        <v>2</v>
      </c>
      <c r="E42">
        <v>7</v>
      </c>
      <c r="F42">
        <v>1</v>
      </c>
      <c r="G42">
        <v>0</v>
      </c>
      <c r="H42">
        <v>0</v>
      </c>
      <c r="I42" t="s">
        <v>22</v>
      </c>
    </row>
    <row r="43" spans="1:9" x14ac:dyDescent="0.25">
      <c r="A43">
        <v>0</v>
      </c>
      <c r="B43">
        <v>0</v>
      </c>
      <c r="C43">
        <v>0</v>
      </c>
      <c r="D43">
        <v>0</v>
      </c>
      <c r="E43">
        <v>10</v>
      </c>
      <c r="F43">
        <v>2</v>
      </c>
      <c r="G43">
        <v>0</v>
      </c>
      <c r="H43">
        <v>0</v>
      </c>
      <c r="I43" t="s">
        <v>22</v>
      </c>
    </row>
    <row r="44" spans="1:9" x14ac:dyDescent="0.25">
      <c r="A44">
        <v>6</v>
      </c>
      <c r="B44">
        <v>1</v>
      </c>
      <c r="C44">
        <v>4</v>
      </c>
      <c r="D44">
        <v>1</v>
      </c>
      <c r="E44">
        <v>10</v>
      </c>
      <c r="F44">
        <v>2</v>
      </c>
      <c r="G44">
        <v>0</v>
      </c>
      <c r="H44">
        <v>0</v>
      </c>
      <c r="I44" t="s">
        <v>22</v>
      </c>
    </row>
    <row r="45" spans="1:9" x14ac:dyDescent="0.25">
      <c r="A45">
        <v>0</v>
      </c>
      <c r="B45">
        <v>0</v>
      </c>
      <c r="C45">
        <v>8</v>
      </c>
      <c r="D45">
        <v>2</v>
      </c>
      <c r="E45">
        <v>7</v>
      </c>
      <c r="F45">
        <v>1</v>
      </c>
      <c r="G45">
        <v>3</v>
      </c>
      <c r="H45">
        <v>1</v>
      </c>
      <c r="I45" t="s">
        <v>22</v>
      </c>
    </row>
    <row r="46" spans="1:9" x14ac:dyDescent="0.25">
      <c r="A46">
        <v>0</v>
      </c>
      <c r="B46">
        <v>0</v>
      </c>
      <c r="C46">
        <v>16</v>
      </c>
      <c r="D46">
        <v>4</v>
      </c>
      <c r="E46">
        <v>7</v>
      </c>
      <c r="F46">
        <v>1</v>
      </c>
      <c r="G46">
        <v>0</v>
      </c>
      <c r="H46">
        <v>0</v>
      </c>
      <c r="I46" t="s">
        <v>22</v>
      </c>
    </row>
    <row r="47" spans="1:9" x14ac:dyDescent="0.25">
      <c r="A47">
        <v>10</v>
      </c>
      <c r="B47">
        <v>2</v>
      </c>
      <c r="C47">
        <v>12</v>
      </c>
      <c r="D47">
        <v>3</v>
      </c>
      <c r="E47">
        <v>5</v>
      </c>
      <c r="F47">
        <v>1</v>
      </c>
      <c r="G47">
        <v>0</v>
      </c>
      <c r="H47">
        <v>0</v>
      </c>
      <c r="I47" t="s">
        <v>22</v>
      </c>
    </row>
    <row r="48" spans="1:9" x14ac:dyDescent="0.25">
      <c r="A48">
        <v>0</v>
      </c>
      <c r="B48">
        <v>0</v>
      </c>
      <c r="C48">
        <v>4</v>
      </c>
      <c r="D48">
        <v>1</v>
      </c>
      <c r="E48">
        <v>7</v>
      </c>
      <c r="F48">
        <v>1</v>
      </c>
      <c r="G48">
        <v>0</v>
      </c>
      <c r="H48">
        <v>0</v>
      </c>
      <c r="I48" t="s">
        <v>22</v>
      </c>
    </row>
    <row r="49" spans="1:9" x14ac:dyDescent="0.25">
      <c r="A49">
        <v>0</v>
      </c>
      <c r="B49">
        <v>0</v>
      </c>
      <c r="C49">
        <v>8</v>
      </c>
      <c r="D49">
        <v>2</v>
      </c>
      <c r="E49">
        <v>5</v>
      </c>
      <c r="F49">
        <v>1</v>
      </c>
      <c r="G49">
        <v>0</v>
      </c>
      <c r="H49">
        <v>0</v>
      </c>
      <c r="I49" t="s">
        <v>22</v>
      </c>
    </row>
    <row r="50" spans="1:9" x14ac:dyDescent="0.25">
      <c r="A50">
        <v>0</v>
      </c>
      <c r="B50">
        <v>0</v>
      </c>
      <c r="C50">
        <v>4</v>
      </c>
      <c r="D50">
        <v>1</v>
      </c>
      <c r="E50">
        <v>7</v>
      </c>
      <c r="F50">
        <v>1</v>
      </c>
      <c r="G50">
        <v>3</v>
      </c>
      <c r="H50">
        <v>1</v>
      </c>
      <c r="I50" t="s">
        <v>22</v>
      </c>
    </row>
    <row r="51" spans="1:9" x14ac:dyDescent="0.25">
      <c r="A51">
        <v>0</v>
      </c>
      <c r="B51">
        <v>0</v>
      </c>
      <c r="C51">
        <v>0</v>
      </c>
      <c r="D51">
        <v>0</v>
      </c>
      <c r="E51">
        <v>7</v>
      </c>
      <c r="F51">
        <v>1</v>
      </c>
      <c r="G51">
        <v>3</v>
      </c>
      <c r="H51">
        <v>1</v>
      </c>
      <c r="I51" t="s">
        <v>22</v>
      </c>
    </row>
    <row r="52" spans="1:9" x14ac:dyDescent="0.25">
      <c r="A52">
        <v>0</v>
      </c>
      <c r="B52">
        <v>0</v>
      </c>
      <c r="C52">
        <v>8</v>
      </c>
      <c r="D52">
        <v>2</v>
      </c>
      <c r="E52">
        <v>10</v>
      </c>
      <c r="F52">
        <v>2</v>
      </c>
      <c r="G52">
        <v>0</v>
      </c>
      <c r="H52">
        <v>0</v>
      </c>
      <c r="I52" t="s">
        <v>22</v>
      </c>
    </row>
    <row r="53" spans="1:9" x14ac:dyDescent="0.25">
      <c r="A53">
        <v>0</v>
      </c>
      <c r="B53">
        <v>0</v>
      </c>
      <c r="C53">
        <v>16</v>
      </c>
      <c r="D53">
        <v>4</v>
      </c>
      <c r="E53">
        <v>7</v>
      </c>
      <c r="F53">
        <v>1</v>
      </c>
      <c r="G53">
        <v>0</v>
      </c>
      <c r="H53">
        <v>0</v>
      </c>
      <c r="I53" t="s">
        <v>22</v>
      </c>
    </row>
    <row r="54" spans="1:9" x14ac:dyDescent="0.25">
      <c r="A54">
        <v>4</v>
      </c>
      <c r="B54">
        <v>1</v>
      </c>
      <c r="C54">
        <v>12</v>
      </c>
      <c r="D54">
        <v>3</v>
      </c>
      <c r="E54">
        <v>5</v>
      </c>
      <c r="F54">
        <v>1</v>
      </c>
      <c r="G54">
        <v>0</v>
      </c>
      <c r="H54">
        <v>0</v>
      </c>
      <c r="I54" t="s">
        <v>22</v>
      </c>
    </row>
    <row r="55" spans="1:9" x14ac:dyDescent="0.25">
      <c r="A55">
        <v>4</v>
      </c>
      <c r="B55">
        <v>1</v>
      </c>
      <c r="C55">
        <v>12</v>
      </c>
      <c r="D55">
        <v>3</v>
      </c>
      <c r="E55">
        <v>7</v>
      </c>
      <c r="F55">
        <v>1</v>
      </c>
      <c r="G55">
        <v>0</v>
      </c>
      <c r="H55">
        <v>0</v>
      </c>
      <c r="I55" t="s">
        <v>22</v>
      </c>
    </row>
    <row r="56" spans="1:9" x14ac:dyDescent="0.25">
      <c r="A56">
        <v>12</v>
      </c>
      <c r="B56">
        <v>2</v>
      </c>
      <c r="C56">
        <v>8</v>
      </c>
      <c r="D56">
        <v>2</v>
      </c>
      <c r="E56">
        <v>7</v>
      </c>
      <c r="F56">
        <v>1</v>
      </c>
      <c r="G56">
        <v>0</v>
      </c>
      <c r="H56">
        <v>0</v>
      </c>
      <c r="I56" t="s">
        <v>22</v>
      </c>
    </row>
    <row r="57" spans="1:9" x14ac:dyDescent="0.25">
      <c r="A57">
        <v>0</v>
      </c>
      <c r="B57">
        <v>0</v>
      </c>
      <c r="C57">
        <v>12</v>
      </c>
      <c r="D57">
        <v>3</v>
      </c>
      <c r="E57">
        <v>7</v>
      </c>
      <c r="F57">
        <v>1</v>
      </c>
      <c r="G57">
        <v>3</v>
      </c>
      <c r="H57">
        <v>1</v>
      </c>
      <c r="I57" t="s">
        <v>22</v>
      </c>
    </row>
    <row r="58" spans="1:9" x14ac:dyDescent="0.25">
      <c r="A58">
        <v>0</v>
      </c>
      <c r="B58">
        <v>0</v>
      </c>
      <c r="C58">
        <v>8</v>
      </c>
      <c r="D58">
        <v>2</v>
      </c>
      <c r="E58">
        <v>7</v>
      </c>
      <c r="F58">
        <v>1</v>
      </c>
      <c r="G58">
        <v>3</v>
      </c>
      <c r="H58">
        <v>1</v>
      </c>
      <c r="I58" t="s">
        <v>22</v>
      </c>
    </row>
    <row r="59" spans="1:9" x14ac:dyDescent="0.25">
      <c r="A59">
        <v>6</v>
      </c>
      <c r="B59">
        <v>1</v>
      </c>
      <c r="C59">
        <v>4</v>
      </c>
      <c r="D59">
        <v>1</v>
      </c>
      <c r="E59">
        <v>7</v>
      </c>
      <c r="F59">
        <v>1</v>
      </c>
      <c r="G59">
        <v>0</v>
      </c>
      <c r="H59">
        <v>0</v>
      </c>
      <c r="I59" t="s">
        <v>22</v>
      </c>
    </row>
    <row r="60" spans="1:9" x14ac:dyDescent="0.25">
      <c r="A60">
        <v>4</v>
      </c>
      <c r="B60">
        <v>1</v>
      </c>
      <c r="C60">
        <v>8</v>
      </c>
      <c r="D60">
        <v>2</v>
      </c>
      <c r="E60">
        <v>7</v>
      </c>
      <c r="F60">
        <v>1</v>
      </c>
      <c r="G60">
        <v>0</v>
      </c>
      <c r="H60">
        <v>0</v>
      </c>
      <c r="I60" t="s">
        <v>22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activeCell="R5" sqref="R5"/>
    </sheetView>
  </sheetViews>
  <sheetFormatPr defaultRowHeight="15" x14ac:dyDescent="0.25"/>
  <cols>
    <col min="1" max="6" width="10.7109375" customWidth="1"/>
    <col min="7" max="7" width="11" customWidth="1"/>
    <col min="8" max="9" width="10.7109375" customWidth="1"/>
    <col min="11" max="11" width="10.7109375" customWidth="1"/>
    <col min="12" max="12" width="12.85546875" customWidth="1"/>
    <col min="13" max="13" width="10.85546875" customWidth="1"/>
    <col min="15" max="15" width="9.140625" bestFit="1" customWidth="1"/>
  </cols>
  <sheetData>
    <row r="1" spans="1:18" x14ac:dyDescent="0.25">
      <c r="A1" t="s">
        <v>0</v>
      </c>
      <c r="B1" t="s">
        <v>2</v>
      </c>
      <c r="C1" t="s">
        <v>1</v>
      </c>
      <c r="D1" t="s">
        <v>8</v>
      </c>
      <c r="E1" t="s">
        <v>3</v>
      </c>
      <c r="F1" t="s">
        <v>9</v>
      </c>
      <c r="G1" t="s">
        <v>4</v>
      </c>
      <c r="H1" t="s">
        <v>10</v>
      </c>
      <c r="I1" t="s">
        <v>21</v>
      </c>
      <c r="K1" s="2" t="s">
        <v>7</v>
      </c>
      <c r="L1" s="2" t="s">
        <v>5</v>
      </c>
      <c r="M1" s="2" t="s">
        <v>6</v>
      </c>
      <c r="N1" s="2" t="s">
        <v>14</v>
      </c>
      <c r="O1" s="2" t="s">
        <v>15</v>
      </c>
      <c r="P1" s="9" t="s">
        <v>23</v>
      </c>
      <c r="R1" t="s">
        <v>24</v>
      </c>
    </row>
    <row r="2" spans="1:18" x14ac:dyDescent="0.25">
      <c r="A2">
        <v>4</v>
      </c>
      <c r="B2">
        <v>1</v>
      </c>
      <c r="C2">
        <v>0</v>
      </c>
      <c r="D2">
        <v>0</v>
      </c>
      <c r="E2">
        <v>6</v>
      </c>
      <c r="F2">
        <v>1</v>
      </c>
      <c r="G2">
        <v>0</v>
      </c>
      <c r="H2">
        <v>0</v>
      </c>
      <c r="I2" t="s">
        <v>22</v>
      </c>
      <c r="K2" t="s">
        <v>0</v>
      </c>
      <c r="L2" s="1">
        <f>IFERROR(SUM(B:B)/COUNT(B:B),0)</f>
        <v>1.2727272727272727</v>
      </c>
      <c r="M2" s="1">
        <f>IFERROR(SUM(A:A)/SUM(B:B),0)</f>
        <v>2.9047619047619047</v>
      </c>
      <c r="N2" s="1">
        <f>Table5[[#This Row],[Drop count]]*Table5[[#This Row],[Per Drop]]</f>
        <v>3.6969696969696968</v>
      </c>
      <c r="O2" s="1">
        <f>Table5[[#This Row],[Total]]/$O$8</f>
        <v>0.12323232323232322</v>
      </c>
      <c r="P2" s="1">
        <f>Table5[[#This Row],[Total]]*1200/$O$8</f>
        <v>147.87878787878788</v>
      </c>
    </row>
    <row r="3" spans="1:18" x14ac:dyDescent="0.25">
      <c r="A3">
        <v>0</v>
      </c>
      <c r="B3">
        <v>0</v>
      </c>
      <c r="C3">
        <v>0</v>
      </c>
      <c r="D3">
        <v>0</v>
      </c>
      <c r="E3">
        <v>4</v>
      </c>
      <c r="F3">
        <v>1</v>
      </c>
      <c r="G3">
        <v>3</v>
      </c>
      <c r="H3">
        <v>1</v>
      </c>
      <c r="I3" t="s">
        <v>22</v>
      </c>
      <c r="K3" t="s">
        <v>1</v>
      </c>
      <c r="L3" s="3">
        <f>IFERROR(SUM(D:D)/COUNT(D:D),0)</f>
        <v>0</v>
      </c>
      <c r="M3" s="1">
        <f>IFERROR(SUM(C:C)/SUM(D:D),0)</f>
        <v>0</v>
      </c>
      <c r="N3" s="1">
        <f>Table5[[#This Row],[Drop count]]*Table5[[#This Row],[Per Drop]]</f>
        <v>0</v>
      </c>
      <c r="O3" s="1">
        <f>Table5[[#This Row],[Total]]/$O$8</f>
        <v>0</v>
      </c>
      <c r="P3" s="1">
        <f>Table5[[#This Row],[Total]]*1200/$O$8</f>
        <v>0</v>
      </c>
    </row>
    <row r="4" spans="1:18" x14ac:dyDescent="0.25">
      <c r="A4">
        <v>2</v>
      </c>
      <c r="B4">
        <v>1</v>
      </c>
      <c r="C4">
        <v>0</v>
      </c>
      <c r="D4">
        <v>0</v>
      </c>
      <c r="E4">
        <v>4</v>
      </c>
      <c r="F4">
        <v>1</v>
      </c>
      <c r="G4">
        <v>0</v>
      </c>
      <c r="H4">
        <v>0</v>
      </c>
      <c r="I4" t="s">
        <v>22</v>
      </c>
      <c r="K4" t="s">
        <v>3</v>
      </c>
      <c r="L4" s="1">
        <f>IFERROR(SUM(F:F)/COUNT(F:F),0)</f>
        <v>0.87878787878787878</v>
      </c>
      <c r="M4" s="1">
        <f>IFERROR(SUM(E:E)/SUM(F:F),0)</f>
        <v>4.068965517241379</v>
      </c>
      <c r="N4" s="1">
        <f>Table5[[#This Row],[Drop count]]*Table5[[#This Row],[Per Drop]]</f>
        <v>3.5757575757575757</v>
      </c>
      <c r="O4" s="1">
        <f>Table5[[#This Row],[Total]]/$O$8</f>
        <v>0.1191919191919192</v>
      </c>
      <c r="P4" s="1">
        <f>Table5[[#This Row],[Total]]*1200/$O$8</f>
        <v>143.03030303030303</v>
      </c>
      <c r="R4">
        <f>(Table5[[#This Row],[Drop count]]*(Table5[[#This Row],[Per Drop]]+6))*1200/O8</f>
        <v>353.93939393939394</v>
      </c>
    </row>
    <row r="5" spans="1:18" x14ac:dyDescent="0.25">
      <c r="A5">
        <v>4</v>
      </c>
      <c r="B5">
        <v>2</v>
      </c>
      <c r="C5">
        <v>0</v>
      </c>
      <c r="D5">
        <v>0</v>
      </c>
      <c r="E5">
        <v>4</v>
      </c>
      <c r="F5">
        <v>1</v>
      </c>
      <c r="G5">
        <v>0</v>
      </c>
      <c r="H5">
        <v>0</v>
      </c>
      <c r="I5" t="s">
        <v>22</v>
      </c>
      <c r="K5" t="s">
        <v>4</v>
      </c>
      <c r="L5" s="1">
        <f>IFERROR(SUM(H:H)/COUNT(H:H),0)</f>
        <v>0.21212121212121213</v>
      </c>
      <c r="M5" s="1">
        <f>IFERROR(SUM(G:G)/SUM(H:H),0)</f>
        <v>3</v>
      </c>
      <c r="N5" s="1">
        <f>Table5[[#This Row],[Drop count]]*Table5[[#This Row],[Per Drop]]</f>
        <v>0.63636363636363635</v>
      </c>
      <c r="O5" s="1">
        <f>Table5[[#This Row],[Total]]/$O$8</f>
        <v>2.1212121212121213E-2</v>
      </c>
      <c r="P5" s="1">
        <f>Table5[[#This Row],[Total]]*1200/$O$8</f>
        <v>25.454545454545453</v>
      </c>
      <c r="R5">
        <f>(Table5[[#This Row],[Drop count]]*(Table5[[#This Row],[Per Drop]]+1*1))*1200/O8</f>
        <v>33.939393939393945</v>
      </c>
    </row>
    <row r="6" spans="1:18" x14ac:dyDescent="0.25">
      <c r="A6">
        <v>2</v>
      </c>
      <c r="B6">
        <v>1</v>
      </c>
      <c r="C6">
        <v>0</v>
      </c>
      <c r="D6">
        <v>0</v>
      </c>
      <c r="E6">
        <v>4</v>
      </c>
      <c r="F6">
        <v>1</v>
      </c>
      <c r="G6">
        <v>0</v>
      </c>
      <c r="H6">
        <v>0</v>
      </c>
      <c r="I6" t="s">
        <v>22</v>
      </c>
    </row>
    <row r="7" spans="1:18" x14ac:dyDescent="0.25">
      <c r="A7">
        <v>6</v>
      </c>
      <c r="B7">
        <v>2</v>
      </c>
      <c r="C7">
        <v>0</v>
      </c>
      <c r="D7">
        <v>0</v>
      </c>
      <c r="E7">
        <v>4</v>
      </c>
      <c r="F7">
        <v>1</v>
      </c>
      <c r="G7">
        <v>0</v>
      </c>
      <c r="H7">
        <v>0</v>
      </c>
      <c r="I7" t="s">
        <v>22</v>
      </c>
      <c r="K7" s="4"/>
      <c r="L7" s="4"/>
      <c r="M7" s="4"/>
      <c r="N7" s="6" t="s">
        <v>13</v>
      </c>
      <c r="O7" s="5">
        <f>L2*M2+L3*M3*2+L4*M4*5+L5*M5*50</f>
        <v>53.393939393939391</v>
      </c>
      <c r="P7" s="4">
        <f>O7*1200/$O$8</f>
        <v>2135.7575757575755</v>
      </c>
    </row>
    <row r="8" spans="1:18" x14ac:dyDescent="0.25">
      <c r="A8">
        <v>4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 t="s">
        <v>22</v>
      </c>
      <c r="K8" s="4"/>
      <c r="L8" s="4"/>
      <c r="M8" s="4"/>
      <c r="N8" s="6" t="s">
        <v>12</v>
      </c>
      <c r="O8" s="4">
        <v>30</v>
      </c>
    </row>
    <row r="9" spans="1:18" x14ac:dyDescent="0.25">
      <c r="A9">
        <v>6</v>
      </c>
      <c r="B9">
        <v>2</v>
      </c>
      <c r="C9">
        <v>0</v>
      </c>
      <c r="D9">
        <v>0</v>
      </c>
      <c r="E9">
        <v>4</v>
      </c>
      <c r="F9">
        <v>1</v>
      </c>
      <c r="G9">
        <v>0</v>
      </c>
      <c r="H9">
        <v>0</v>
      </c>
      <c r="I9" t="s">
        <v>22</v>
      </c>
      <c r="K9" s="4"/>
      <c r="L9" s="4"/>
      <c r="M9" s="4"/>
      <c r="N9" s="6" t="s">
        <v>11</v>
      </c>
      <c r="O9" s="7">
        <f>O7/O8</f>
        <v>1.7797979797979797</v>
      </c>
    </row>
    <row r="10" spans="1:18" x14ac:dyDescent="0.25">
      <c r="A10">
        <v>4</v>
      </c>
      <c r="B10">
        <v>1</v>
      </c>
      <c r="C10">
        <v>0</v>
      </c>
      <c r="D10">
        <v>0</v>
      </c>
      <c r="E10">
        <v>4</v>
      </c>
      <c r="F10">
        <v>1</v>
      </c>
      <c r="G10">
        <v>0</v>
      </c>
      <c r="H10">
        <v>0</v>
      </c>
      <c r="I10" t="s">
        <v>22</v>
      </c>
    </row>
    <row r="11" spans="1:18" x14ac:dyDescent="0.25">
      <c r="A11">
        <v>6</v>
      </c>
      <c r="B11">
        <v>2</v>
      </c>
      <c r="C11">
        <v>0</v>
      </c>
      <c r="D11">
        <v>0</v>
      </c>
      <c r="E11">
        <v>4</v>
      </c>
      <c r="F11">
        <v>1</v>
      </c>
      <c r="G11">
        <v>0</v>
      </c>
      <c r="H11">
        <v>0</v>
      </c>
      <c r="I11" t="s">
        <v>22</v>
      </c>
    </row>
    <row r="12" spans="1:18" x14ac:dyDescent="0.25">
      <c r="A12">
        <v>2</v>
      </c>
      <c r="B12">
        <v>1</v>
      </c>
      <c r="C12">
        <v>0</v>
      </c>
      <c r="D12">
        <v>0</v>
      </c>
      <c r="E12">
        <v>4</v>
      </c>
      <c r="F12">
        <v>1</v>
      </c>
      <c r="G12">
        <v>0</v>
      </c>
      <c r="H12">
        <v>0</v>
      </c>
      <c r="I12" t="s">
        <v>22</v>
      </c>
      <c r="K12" s="8" t="s">
        <v>16</v>
      </c>
    </row>
    <row r="13" spans="1:18" x14ac:dyDescent="0.25">
      <c r="A13">
        <v>10</v>
      </c>
      <c r="B13">
        <v>4</v>
      </c>
      <c r="C13">
        <v>0</v>
      </c>
      <c r="D13">
        <v>0</v>
      </c>
      <c r="E13">
        <v>4</v>
      </c>
      <c r="F13">
        <v>1</v>
      </c>
      <c r="G13">
        <v>0</v>
      </c>
      <c r="H13">
        <v>0</v>
      </c>
      <c r="I13" t="s">
        <v>22</v>
      </c>
      <c r="K13" s="8" t="s">
        <v>17</v>
      </c>
    </row>
    <row r="14" spans="1:18" x14ac:dyDescent="0.25">
      <c r="A14">
        <v>8</v>
      </c>
      <c r="B14">
        <v>3</v>
      </c>
      <c r="C14">
        <v>0</v>
      </c>
      <c r="D14">
        <v>0</v>
      </c>
      <c r="E14">
        <v>4</v>
      </c>
      <c r="F14">
        <v>1</v>
      </c>
      <c r="G14">
        <v>0</v>
      </c>
      <c r="H14">
        <v>0</v>
      </c>
      <c r="I14" t="s">
        <v>22</v>
      </c>
      <c r="K14" s="8" t="s">
        <v>18</v>
      </c>
    </row>
    <row r="15" spans="1:18" x14ac:dyDescent="0.25">
      <c r="A15">
        <v>4</v>
      </c>
      <c r="B15">
        <v>1</v>
      </c>
      <c r="C15">
        <v>0</v>
      </c>
      <c r="D15">
        <v>0</v>
      </c>
      <c r="E15">
        <v>4</v>
      </c>
      <c r="F15">
        <v>1</v>
      </c>
      <c r="G15">
        <v>0</v>
      </c>
      <c r="H15">
        <v>0</v>
      </c>
      <c r="I15" t="s">
        <v>22</v>
      </c>
      <c r="K15" s="8" t="s">
        <v>19</v>
      </c>
    </row>
    <row r="16" spans="1:18" x14ac:dyDescent="0.25">
      <c r="A16">
        <v>2</v>
      </c>
      <c r="B16">
        <v>1</v>
      </c>
      <c r="C16">
        <v>0</v>
      </c>
      <c r="D16">
        <v>0</v>
      </c>
      <c r="E16">
        <v>4</v>
      </c>
      <c r="F16">
        <v>1</v>
      </c>
      <c r="G16">
        <v>3</v>
      </c>
      <c r="H16">
        <v>1</v>
      </c>
      <c r="I16" t="s">
        <v>22</v>
      </c>
    </row>
    <row r="17" spans="1:11" x14ac:dyDescent="0.25">
      <c r="A17">
        <v>6</v>
      </c>
      <c r="B17">
        <v>2</v>
      </c>
      <c r="C17">
        <v>0</v>
      </c>
      <c r="D17">
        <v>0</v>
      </c>
      <c r="E17">
        <v>4</v>
      </c>
      <c r="F17">
        <v>1</v>
      </c>
      <c r="G17">
        <v>0</v>
      </c>
      <c r="H17">
        <v>0</v>
      </c>
      <c r="I17" t="s">
        <v>22</v>
      </c>
      <c r="K17" s="8" t="s">
        <v>20</v>
      </c>
    </row>
    <row r="18" spans="1:11" x14ac:dyDescent="0.25">
      <c r="A18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3</v>
      </c>
      <c r="H18">
        <v>1</v>
      </c>
      <c r="I18" t="s">
        <v>22</v>
      </c>
    </row>
    <row r="19" spans="1:11" x14ac:dyDescent="0.25">
      <c r="A19">
        <v>0</v>
      </c>
      <c r="B19">
        <v>0</v>
      </c>
      <c r="C19">
        <v>0</v>
      </c>
      <c r="D19">
        <v>0</v>
      </c>
      <c r="E19">
        <v>4</v>
      </c>
      <c r="F19">
        <v>1</v>
      </c>
      <c r="G19">
        <v>3</v>
      </c>
      <c r="H19">
        <v>1</v>
      </c>
      <c r="I19" t="s">
        <v>22</v>
      </c>
    </row>
    <row r="20" spans="1:11" x14ac:dyDescent="0.25">
      <c r="A20">
        <v>0</v>
      </c>
      <c r="B20">
        <v>0</v>
      </c>
      <c r="C20">
        <v>0</v>
      </c>
      <c r="D20">
        <v>0</v>
      </c>
      <c r="E20">
        <v>4</v>
      </c>
      <c r="F20">
        <v>1</v>
      </c>
      <c r="G20">
        <v>0</v>
      </c>
      <c r="H20">
        <v>0</v>
      </c>
      <c r="I20" t="s">
        <v>22</v>
      </c>
    </row>
    <row r="21" spans="1:11" x14ac:dyDescent="0.25">
      <c r="A21">
        <v>4</v>
      </c>
      <c r="B21">
        <v>1</v>
      </c>
      <c r="C21">
        <v>0</v>
      </c>
      <c r="D21">
        <v>0</v>
      </c>
      <c r="E21">
        <v>4</v>
      </c>
      <c r="F21">
        <v>1</v>
      </c>
      <c r="G21">
        <v>0</v>
      </c>
      <c r="H21">
        <v>0</v>
      </c>
      <c r="I21" t="s">
        <v>22</v>
      </c>
    </row>
    <row r="22" spans="1:11" x14ac:dyDescent="0.25">
      <c r="A22">
        <v>8</v>
      </c>
      <c r="B22">
        <v>3</v>
      </c>
      <c r="C22">
        <v>0</v>
      </c>
      <c r="D22">
        <v>0</v>
      </c>
      <c r="E22">
        <v>4</v>
      </c>
      <c r="F22">
        <v>1</v>
      </c>
      <c r="G22">
        <v>0</v>
      </c>
      <c r="H22">
        <v>0</v>
      </c>
      <c r="I22" t="s">
        <v>22</v>
      </c>
    </row>
    <row r="23" spans="1:11" x14ac:dyDescent="0.25">
      <c r="A23">
        <v>0</v>
      </c>
      <c r="B23">
        <v>0</v>
      </c>
      <c r="C23">
        <v>0</v>
      </c>
      <c r="D23">
        <v>0</v>
      </c>
      <c r="E23">
        <v>4</v>
      </c>
      <c r="F23">
        <v>1</v>
      </c>
      <c r="G23">
        <v>3</v>
      </c>
      <c r="H23">
        <v>1</v>
      </c>
      <c r="I23" t="s">
        <v>22</v>
      </c>
    </row>
    <row r="24" spans="1:11" x14ac:dyDescent="0.25">
      <c r="A24">
        <v>6</v>
      </c>
      <c r="B24">
        <v>2</v>
      </c>
      <c r="C24">
        <v>0</v>
      </c>
      <c r="D24">
        <v>0</v>
      </c>
      <c r="E24">
        <v>4</v>
      </c>
      <c r="F24">
        <v>1</v>
      </c>
      <c r="G24">
        <v>0</v>
      </c>
      <c r="H24">
        <v>0</v>
      </c>
      <c r="I24" t="s">
        <v>22</v>
      </c>
    </row>
    <row r="25" spans="1:11" x14ac:dyDescent="0.25">
      <c r="A25">
        <v>6</v>
      </c>
      <c r="B25">
        <v>2</v>
      </c>
      <c r="C25">
        <v>0</v>
      </c>
      <c r="D25">
        <v>0</v>
      </c>
      <c r="E25">
        <v>4</v>
      </c>
      <c r="F25">
        <v>1</v>
      </c>
      <c r="G25">
        <v>0</v>
      </c>
      <c r="H25">
        <v>0</v>
      </c>
      <c r="I25" t="s">
        <v>22</v>
      </c>
    </row>
    <row r="26" spans="1:11" x14ac:dyDescent="0.25">
      <c r="A26">
        <v>2</v>
      </c>
      <c r="B26">
        <v>1</v>
      </c>
      <c r="C26">
        <v>0</v>
      </c>
      <c r="D26">
        <v>0</v>
      </c>
      <c r="E26">
        <v>4</v>
      </c>
      <c r="F26">
        <v>1</v>
      </c>
      <c r="G26">
        <v>3</v>
      </c>
      <c r="H26">
        <v>1</v>
      </c>
      <c r="I26" t="s">
        <v>22</v>
      </c>
    </row>
    <row r="27" spans="1:11" x14ac:dyDescent="0.25">
      <c r="A27">
        <v>0</v>
      </c>
      <c r="B27">
        <v>0</v>
      </c>
      <c r="C27">
        <v>0</v>
      </c>
      <c r="D27">
        <v>0</v>
      </c>
      <c r="E27">
        <v>0</v>
      </c>
      <c r="F27">
        <v>0</v>
      </c>
      <c r="G27">
        <v>3</v>
      </c>
      <c r="H27">
        <v>1</v>
      </c>
      <c r="I27" t="s">
        <v>22</v>
      </c>
    </row>
    <row r="28" spans="1:11" x14ac:dyDescent="0.25">
      <c r="A28">
        <v>6</v>
      </c>
      <c r="B28">
        <v>2</v>
      </c>
      <c r="C28">
        <v>0</v>
      </c>
      <c r="D28">
        <v>0</v>
      </c>
      <c r="E28">
        <v>4</v>
      </c>
      <c r="F28">
        <v>1</v>
      </c>
      <c r="G28">
        <v>0</v>
      </c>
      <c r="H28">
        <v>0</v>
      </c>
      <c r="I28" t="s">
        <v>22</v>
      </c>
    </row>
    <row r="29" spans="1:11" x14ac:dyDescent="0.25">
      <c r="A29">
        <v>6</v>
      </c>
      <c r="B29">
        <v>2</v>
      </c>
      <c r="C29">
        <v>0</v>
      </c>
      <c r="D29">
        <v>0</v>
      </c>
      <c r="E29">
        <v>4</v>
      </c>
      <c r="F29">
        <v>1</v>
      </c>
      <c r="G29">
        <v>0</v>
      </c>
      <c r="H29">
        <v>0</v>
      </c>
      <c r="I29" t="s">
        <v>22</v>
      </c>
    </row>
    <row r="30" spans="1:11" x14ac:dyDescent="0.25">
      <c r="A30">
        <v>4</v>
      </c>
      <c r="B30">
        <v>1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 t="s">
        <v>22</v>
      </c>
    </row>
    <row r="31" spans="1:11" x14ac:dyDescent="0.25">
      <c r="A31">
        <v>0</v>
      </c>
      <c r="B31">
        <v>0</v>
      </c>
      <c r="C31">
        <v>0</v>
      </c>
      <c r="D31">
        <v>0</v>
      </c>
      <c r="E31">
        <v>4</v>
      </c>
      <c r="F31">
        <v>1</v>
      </c>
      <c r="G31">
        <v>0</v>
      </c>
      <c r="H31">
        <v>0</v>
      </c>
      <c r="I31" t="s">
        <v>22</v>
      </c>
    </row>
    <row r="32" spans="1:11" x14ac:dyDescent="0.25">
      <c r="A32">
        <v>6</v>
      </c>
      <c r="B32">
        <v>2</v>
      </c>
      <c r="C32">
        <v>0</v>
      </c>
      <c r="D32">
        <v>0</v>
      </c>
      <c r="E32">
        <v>4</v>
      </c>
      <c r="F32">
        <v>1</v>
      </c>
      <c r="G32">
        <v>0</v>
      </c>
      <c r="H32">
        <v>0</v>
      </c>
      <c r="I32" t="s">
        <v>22</v>
      </c>
    </row>
    <row r="33" spans="1:9" x14ac:dyDescent="0.25">
      <c r="A33">
        <v>4</v>
      </c>
      <c r="B33">
        <v>1</v>
      </c>
      <c r="C33">
        <v>0</v>
      </c>
      <c r="D33">
        <v>0</v>
      </c>
      <c r="E33">
        <v>4</v>
      </c>
      <c r="F33">
        <v>1</v>
      </c>
      <c r="G33">
        <v>0</v>
      </c>
      <c r="H33">
        <v>0</v>
      </c>
      <c r="I33" t="s">
        <v>22</v>
      </c>
    </row>
    <row r="34" spans="1:9" x14ac:dyDescent="0.25">
      <c r="A34">
        <v>0</v>
      </c>
      <c r="B34">
        <v>0</v>
      </c>
      <c r="C34">
        <v>0</v>
      </c>
      <c r="D34">
        <v>0</v>
      </c>
      <c r="E34">
        <v>4</v>
      </c>
      <c r="F34">
        <v>1</v>
      </c>
      <c r="G34">
        <v>0</v>
      </c>
      <c r="H34">
        <v>0</v>
      </c>
      <c r="I34" t="s">
        <v>22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 AP</vt:lpstr>
      <vt:lpstr>20 AP</vt:lpstr>
      <vt:lpstr>30 AP</vt:lpstr>
      <vt:lpstr>40 AP</vt:lpstr>
      <vt:lpstr>Guerilla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Peng</dc:creator>
  <cp:lastModifiedBy>Philip Peng</cp:lastModifiedBy>
  <dcterms:created xsi:type="dcterms:W3CDTF">2015-10-23T05:54:05Z</dcterms:created>
  <dcterms:modified xsi:type="dcterms:W3CDTF">2015-10-24T11:00:09Z</dcterms:modified>
</cp:coreProperties>
</file>