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namedSheetViews/namedSheetView1.xml" ContentType="application/vnd.ms-excel.namedsheetviews+xml"/>
  <Override PartName="/xl/comments4.xml" ContentType="application/vnd.openxmlformats-officedocument.spreadsheetml.comments+xml"/>
  <Override PartName="/xl/namedSheetViews/namedSheetView2.xml" ContentType="application/vnd.ms-excel.namedsheetviews+xml"/>
  <Override PartName="/xl/comments5.xml" ContentType="application/vnd.openxmlformats-officedocument.spreadsheetml.comments+xml"/>
  <Override PartName="/xl/namedSheetViews/namedSheetView3.xml" ContentType="application/vnd.ms-excel.namedsheetviews+xml"/>
  <Override PartName="/xl/comments6.xml" ContentType="application/vnd.openxmlformats-officedocument.spreadsheetml.comments+xml"/>
  <Override PartName="/xl/namedSheetViews/namedSheetView4.xml" ContentType="application/vnd.ms-excel.namedsheetviews+xml"/>
  <Override PartName="/xl/comments7.xml" ContentType="application/vnd.openxmlformats-officedocument.spreadsheetml.comments+xml"/>
  <Override PartName="/xl/namedSheetViews/namedSheetView5.xml" ContentType="application/vnd.ms-excel.namedsheetviews+xml"/>
  <Override PartName="/xl/comments8.xml" ContentType="application/vnd.openxmlformats-officedocument.spreadsheetml.comments+xml"/>
  <Override PartName="/xl/namedSheetViews/namedSheetView6.xml" ContentType="application/vnd.ms-excel.namedsheetviews+xml"/>
  <Override PartName="/xl/comments9.xml" ContentType="application/vnd.openxmlformats-officedocument.spreadsheetml.comments+xml"/>
  <Override PartName="/xl/namedSheetViews/namedSheetView7.xml" ContentType="application/vnd.ms-excel.namedsheetviews+xml"/>
  <Override PartName="/xl/comments10.xml" ContentType="application/vnd.openxmlformats-officedocument.spreadsheetml.comments+xml"/>
  <Override PartName="/xl/namedSheetViews/namedSheetView8.xml" ContentType="application/vnd.ms-excel.namedsheetviews+xml"/>
  <Override PartName="/xl/comments11.xml" ContentType="application/vnd.openxmlformats-officedocument.spreadsheetml.comments+xml"/>
  <Override PartName="/xl/namedSheetViews/namedSheetView9.xml" ContentType="application/vnd.ms-excel.namedsheetviews+xml"/>
  <Override PartName="/xl/comments12.xml" ContentType="application/vnd.openxmlformats-officedocument.spreadsheetml.comments+xml"/>
  <Override PartName="/xl/namedSheetViews/namedSheetView10.xml" ContentType="application/vnd.ms-excel.namedsheetviews+xml"/>
  <Override PartName="/xl/comments13.xml" ContentType="application/vnd.openxmlformats-officedocument.spreadsheetml.comments+xml"/>
  <Override PartName="/xl/namedSheetViews/namedSheetView11.xml" ContentType="application/vnd.ms-excel.namedsheetviews+xml"/>
  <Override PartName="/xl/comments14.xml" ContentType="application/vnd.openxmlformats-officedocument.spreadsheetml.comments+xml"/>
  <Override PartName="/xl/namedSheetViews/namedSheetView12.xml" ContentType="application/vnd.ms-excel.namedsheetviews+xml"/>
  <Override PartName="/xl/comments15.xml" ContentType="application/vnd.openxmlformats-officedocument.spreadsheetml.comments+xml"/>
  <Override PartName="/xl/namedSheetViews/namedSheetView13.xml" ContentType="application/vnd.ms-excel.namedsheetviews+xml"/>
  <Override PartName="/xl/comments16.xml" ContentType="application/vnd.openxmlformats-officedocument.spreadsheetml.comments+xml"/>
  <Override PartName="/xl/namedSheetViews/namedSheetView14.xml" ContentType="application/vnd.ms-excel.namedsheetviews+xml"/>
  <Override PartName="/xl/comments17.xml" ContentType="application/vnd.openxmlformats-officedocument.spreadsheetml.comments+xml"/>
  <Override PartName="/xl/namedSheetViews/namedSheetView15.xml" ContentType="application/vnd.ms-excel.namedsheetviews+xml"/>
  <Override PartName="/xl/comments18.xml" ContentType="application/vnd.openxmlformats-officedocument.spreadsheetml.comments+xml"/>
  <Override PartName="/xl/namedSheetViews/namedSheetView16.xml" ContentType="application/vnd.ms-excel.namedsheetviews+xml"/>
  <Override PartName="/xl/comments19.xml" ContentType="application/vnd.openxmlformats-officedocument.spreadsheetml.comments+xml"/>
  <Override PartName="/xl/namedSheetViews/namedSheetView17.xml" ContentType="application/vnd.ms-excel.namedsheetviews+xml"/>
  <Override PartName="/xl/comments20.xml" ContentType="application/vnd.openxmlformats-officedocument.spreadsheetml.comments+xml"/>
  <Override PartName="/xl/namedSheetViews/namedSheetView18.xml" ContentType="application/vnd.ms-excel.namedsheetviews+xml"/>
  <Override PartName="/xl/comments21.xml" ContentType="application/vnd.openxmlformats-officedocument.spreadsheetml.comments+xml"/>
  <Override PartName="/xl/namedSheetViews/namedSheetView19.xml" ContentType="application/vnd.ms-excel.namedsheetviews+xml"/>
  <Override PartName="/xl/comments22.xml" ContentType="application/vnd.openxmlformats-officedocument.spreadsheetml.comments+xml"/>
  <Override PartName="/xl/namedSheetViews/namedSheetView20.xml" ContentType="application/vnd.ms-excel.namedsheetviews+xml"/>
  <Override PartName="/xl/namedSheetViews/namedSheetView21.xml" ContentType="application/vnd.ms-excel.namedsheetviews+xml"/>
  <Override PartName="/xl/namedSheetViews/namedSheetView22.xml" ContentType="application/vnd.ms-excel.namedsheetviews+xml"/>
  <Override PartName="/xl/namedSheetViews/namedSheetView23.xml" ContentType="application/vnd.ms-excel.namedsheetviews+xml"/>
  <Override PartName="/xl/comments23.xml" ContentType="application/vnd.openxmlformats-officedocument.spreadsheetml.comments+xml"/>
  <Override PartName="/xl/namedSheetViews/namedSheetView24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nikke/"/>
    </mc:Choice>
  </mc:AlternateContent>
  <xr:revisionPtr revIDLastSave="31026" documentId="11_0210875255C661AE723C60B58CB638D28DB020AE" xr6:coauthVersionLast="47" xr6:coauthVersionMax="47" xr10:uidLastSave="{0BC922B3-D9B1-F349-9790-3FF2364D2BBE}"/>
  <bookViews>
    <workbookView xWindow="8890" yWindow="470" windowWidth="26310" windowHeight="12940" firstSheet="17" activeTab="16" xr2:uid="{00000000-000D-0000-FFFF-FFFF00000000}"/>
  </bookViews>
  <sheets>
    <sheet name="Units" sheetId="6" state="hidden" r:id="rId1"/>
    <sheet name="Champion" sheetId="9" state="hidden" r:id="rId2"/>
    <sheet name="Champion (Old)" sheetId="4" state="hidden" r:id="rId3"/>
    <sheet name="Testing" sheetId="8" state="hidden" r:id="rId4"/>
    <sheet name="Champion Matrix S2 (V1)" sheetId="10" state="hidden" r:id="rId5"/>
    <sheet name="Champion Matrix S1" sheetId="12" state="hidden" r:id="rId6"/>
    <sheet name="Champion Matrix S2 (V2)" sheetId="13" state="hidden" r:id="rId7"/>
    <sheet name="Champion Matrix S2 (V3)" sheetId="15" state="hidden" r:id="rId8"/>
    <sheet name="Champion Matrix S2 (V4)" sheetId="16" state="hidden" r:id="rId9"/>
    <sheet name="Champion Matrix S3 (V5)" sheetId="17" state="hidden" r:id="rId10"/>
    <sheet name="Champion Matrix S3 (V6)" sheetId="18" state="hidden" r:id="rId11"/>
    <sheet name="Champion Matrix S3 (V7)" sheetId="19" state="hidden" r:id="rId12"/>
    <sheet name="Champion Matrix S3 (V8)" sheetId="20" state="hidden" r:id="rId13"/>
    <sheet name="Champion Matrix S4 (V10)" sheetId="22" state="hidden" r:id="rId14"/>
    <sheet name="Champion Matrix S8 (V12)" sheetId="24" state="hidden" r:id="rId15"/>
    <sheet name="Champion Matrix S7 (V11)" sheetId="23" state="hidden" r:id="rId16"/>
    <sheet name="Champion Matrix S27 (2)" sheetId="42" r:id="rId17"/>
    <sheet name="Champion Matrix S27" sheetId="41" r:id="rId18"/>
    <sheet name="Champion Matrix S26" sheetId="39" r:id="rId19"/>
    <sheet name="Champion Matrix S25" sheetId="38" r:id="rId20"/>
    <sheet name="Champion Matrix S24" sheetId="37" r:id="rId21"/>
    <sheet name="Champion Matrix S23" sheetId="36" r:id="rId22"/>
    <sheet name="Champion Matrix S22" sheetId="35" r:id="rId23"/>
    <sheet name="Champion Matrix S21" sheetId="34" state="hidden" r:id="rId24"/>
    <sheet name="Champion Matrix S20" sheetId="33" r:id="rId25"/>
    <sheet name="Champion Matrix S19" sheetId="32" state="hidden" r:id="rId26"/>
    <sheet name="Champion Matrix S18" sheetId="29" state="hidden" r:id="rId27"/>
    <sheet name="Champion Matrix S17" sheetId="27" state="hidden" r:id="rId28"/>
    <sheet name="Champion Matrix S16" sheetId="26" state="hidden" r:id="rId29"/>
    <sheet name="Champion Matrix S14" sheetId="25" state="hidden" r:id="rId30"/>
    <sheet name="Champion Matrix S3 (V9)" sheetId="21" state="hidden" r:id="rId31"/>
  </sheets>
  <definedNames>
    <definedName name="_xlnm._FilterDatabase" localSheetId="1" hidden="1">Champion!#REF!</definedName>
    <definedName name="_xlnm._FilterDatabase" localSheetId="2" hidden="1">'Champion (Old)'!#REF!</definedName>
    <definedName name="_xlnm._FilterDatabase" localSheetId="5" hidden="1">'Champion Matrix S1'!$A$1:$R$101</definedName>
    <definedName name="_xlnm._FilterDatabase" localSheetId="29" hidden="1">'Champion Matrix S14'!$A$1:$A$39</definedName>
    <definedName name="_xlnm._FilterDatabase" localSheetId="28" hidden="1">'Champion Matrix S16'!$A$1:$A$39</definedName>
    <definedName name="_xlnm._FilterDatabase" localSheetId="27" hidden="1">'Champion Matrix S17'!$A$1:$A$20</definedName>
    <definedName name="_xlnm._FilterDatabase" localSheetId="26" hidden="1">'Champion Matrix S18'!$A$1:$A$21</definedName>
    <definedName name="_xlnm._FilterDatabase" localSheetId="25" hidden="1">'Champion Matrix S19'!$A$1:$A$23</definedName>
    <definedName name="_xlnm._FilterDatabase" localSheetId="4" hidden="1">'Champion Matrix S2 (V1)'!$A$2:$Y$37</definedName>
    <definedName name="_xlnm._FilterDatabase" localSheetId="6" hidden="1">'Champion Matrix S2 (V2)'!$A$1:$A$55</definedName>
    <definedName name="_xlnm._FilterDatabase" localSheetId="7" hidden="1">'Champion Matrix S2 (V3)'!$A$1:$A$45</definedName>
    <definedName name="_xlnm._FilterDatabase" localSheetId="8" hidden="1">'Champion Matrix S2 (V4)'!$A$1:$A$34</definedName>
    <definedName name="_xlnm._FilterDatabase" localSheetId="24" hidden="1">'Champion Matrix S20'!$A$1:$A$24</definedName>
    <definedName name="_xlnm._FilterDatabase" localSheetId="23" hidden="1">'Champion Matrix S21'!$A$1:$A$20</definedName>
    <definedName name="_xlnm._FilterDatabase" localSheetId="22" hidden="1">'Champion Matrix S22'!$A$1:$A$20</definedName>
    <definedName name="_xlnm._FilterDatabase" localSheetId="21" hidden="1">'Champion Matrix S23'!$A$1:$A$20</definedName>
    <definedName name="_xlnm._FilterDatabase" localSheetId="20" hidden="1">'Champion Matrix S24'!$A$1:$A$25</definedName>
    <definedName name="_xlnm._FilterDatabase" localSheetId="19" hidden="1">'Champion Matrix S25'!$A$1:$A$26</definedName>
    <definedName name="_xlnm._FilterDatabase" localSheetId="18" hidden="1">'Champion Matrix S26'!$A$1:$A$24</definedName>
    <definedName name="_xlnm._FilterDatabase" localSheetId="17" hidden="1">'Champion Matrix S27'!$A$1:$A$27</definedName>
    <definedName name="_xlnm._FilterDatabase" localSheetId="16" hidden="1">'Champion Matrix S27 (2)'!$A$1:$A$27</definedName>
    <definedName name="_xlnm._FilterDatabase" localSheetId="9" hidden="1">'Champion Matrix S3 (V5)'!$A$1:$A$46</definedName>
    <definedName name="_xlnm._FilterDatabase" localSheetId="10" hidden="1">'Champion Matrix S3 (V6)'!$A$1:$A$53</definedName>
    <definedName name="_xlnm._FilterDatabase" localSheetId="11" hidden="1">'Champion Matrix S3 (V7)'!$A$1:$A$42</definedName>
    <definedName name="_xlnm._FilterDatabase" localSheetId="12" hidden="1">'Champion Matrix S3 (V8)'!$A$1:$A$36</definedName>
    <definedName name="_xlnm._FilterDatabase" localSheetId="30" hidden="1">'Champion Matrix S3 (V9)'!$A$1:$A$40</definedName>
    <definedName name="_xlnm._FilterDatabase" localSheetId="13" hidden="1">'Champion Matrix S4 (V10)'!$A$1:$A$36</definedName>
    <definedName name="_xlnm._FilterDatabase" localSheetId="15" hidden="1">'Champion Matrix S7 (V11)'!$A$1:$A$42</definedName>
    <definedName name="_xlnm._FilterDatabase" localSheetId="14" hidden="1">'Champion Matrix S8 (V12)'!$A$1:$A$37</definedName>
    <definedName name="_xlnm._FilterDatabase" localSheetId="3" hidden="1">Testing!#REF!</definedName>
    <definedName name="_xlnm._FilterDatabase" localSheetId="0" hidden="1">Units!$D$72:$D$74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2" l="1"/>
  <c r="L10" i="42"/>
  <c r="I13" i="42"/>
  <c r="AL10" i="42"/>
  <c r="I39" i="42"/>
  <c r="H39" i="42"/>
  <c r="AK10" i="42"/>
  <c r="I38" i="42"/>
  <c r="H38" i="42"/>
  <c r="AI10" i="42"/>
  <c r="I36" i="42"/>
  <c r="H36" i="42"/>
  <c r="AH10" i="42"/>
  <c r="I35" i="42"/>
  <c r="H35" i="42"/>
  <c r="AG10" i="42"/>
  <c r="I34" i="42"/>
  <c r="H34" i="42"/>
  <c r="AF10" i="42"/>
  <c r="I33" i="42"/>
  <c r="H33" i="42"/>
  <c r="AE10" i="42"/>
  <c r="I32" i="42"/>
  <c r="H32" i="42"/>
  <c r="AD10" i="42"/>
  <c r="I31" i="42"/>
  <c r="H31" i="42"/>
  <c r="AB10" i="42"/>
  <c r="I29" i="42"/>
  <c r="H29" i="42"/>
  <c r="AA10" i="42"/>
  <c r="I28" i="42"/>
  <c r="H28" i="42"/>
  <c r="Y10" i="42"/>
  <c r="I26" i="42"/>
  <c r="H26" i="42"/>
  <c r="W10" i="42"/>
  <c r="I24" i="42"/>
  <c r="H24" i="42"/>
  <c r="V10" i="42"/>
  <c r="I23" i="42"/>
  <c r="H23" i="42"/>
  <c r="T10" i="42"/>
  <c r="I21" i="42"/>
  <c r="H21" i="42"/>
  <c r="S10" i="42"/>
  <c r="I20" i="42"/>
  <c r="H20" i="42"/>
  <c r="R10" i="42"/>
  <c r="I19" i="42"/>
  <c r="H19" i="42"/>
  <c r="Q10" i="42"/>
  <c r="I18" i="42"/>
  <c r="H18" i="42"/>
  <c r="P10" i="42"/>
  <c r="I17" i="42"/>
  <c r="H17" i="42"/>
  <c r="N10" i="42"/>
  <c r="I15" i="42"/>
  <c r="H15" i="42"/>
  <c r="M10" i="42"/>
  <c r="I14" i="42"/>
  <c r="H14" i="42"/>
  <c r="K10" i="42"/>
  <c r="I12" i="42"/>
  <c r="H12" i="42"/>
  <c r="AL9" i="42"/>
  <c r="AK9" i="42"/>
  <c r="AI9" i="42"/>
  <c r="AH9" i="42"/>
  <c r="AG9" i="42"/>
  <c r="AF9" i="42"/>
  <c r="AE9" i="42"/>
  <c r="AD9" i="42"/>
  <c r="AB9" i="42"/>
  <c r="AA9" i="42"/>
  <c r="Y9" i="42"/>
  <c r="W9" i="42"/>
  <c r="V9" i="42"/>
  <c r="T9" i="42"/>
  <c r="S9" i="42"/>
  <c r="R9" i="42"/>
  <c r="Q9" i="42"/>
  <c r="P9" i="42"/>
  <c r="N9" i="42"/>
  <c r="M9" i="42"/>
  <c r="L9" i="42"/>
  <c r="K9" i="42"/>
  <c r="I7" i="42"/>
  <c r="H7" i="42"/>
  <c r="I6" i="42"/>
  <c r="H6" i="42"/>
  <c r="I5" i="42"/>
  <c r="H5" i="42"/>
  <c r="I4" i="42"/>
  <c r="H4" i="42"/>
  <c r="I3" i="42"/>
  <c r="H3" i="42"/>
  <c r="H33" i="41"/>
  <c r="AF9" i="41"/>
  <c r="AF10" i="41"/>
  <c r="I33" i="41"/>
  <c r="H15" i="41"/>
  <c r="N9" i="41"/>
  <c r="N10" i="41"/>
  <c r="I15" i="41"/>
  <c r="M10" i="41"/>
  <c r="I14" i="41"/>
  <c r="AL10" i="41"/>
  <c r="I39" i="41"/>
  <c r="H39" i="41"/>
  <c r="AK10" i="41"/>
  <c r="I38" i="41"/>
  <c r="H38" i="41"/>
  <c r="AI10" i="41"/>
  <c r="I36" i="41"/>
  <c r="H36" i="41"/>
  <c r="AH10" i="41"/>
  <c r="I35" i="41"/>
  <c r="H35" i="41"/>
  <c r="AG10" i="41"/>
  <c r="I34" i="41"/>
  <c r="H34" i="41"/>
  <c r="AE10" i="41"/>
  <c r="I32" i="41"/>
  <c r="H32" i="41"/>
  <c r="AD10" i="41"/>
  <c r="I31" i="41"/>
  <c r="H31" i="41"/>
  <c r="AB10" i="41"/>
  <c r="I29" i="41"/>
  <c r="H29" i="41"/>
  <c r="AA10" i="41"/>
  <c r="I28" i="41"/>
  <c r="H28" i="41"/>
  <c r="Y10" i="41"/>
  <c r="I26" i="41"/>
  <c r="H26" i="41"/>
  <c r="W10" i="41"/>
  <c r="I24" i="41"/>
  <c r="H24" i="41"/>
  <c r="V10" i="41"/>
  <c r="I23" i="41"/>
  <c r="H23" i="41"/>
  <c r="T10" i="41"/>
  <c r="I21" i="41"/>
  <c r="H21" i="41"/>
  <c r="S10" i="41"/>
  <c r="I20" i="41"/>
  <c r="H20" i="41"/>
  <c r="R10" i="41"/>
  <c r="I19" i="41"/>
  <c r="H19" i="41"/>
  <c r="Q10" i="41"/>
  <c r="I18" i="41"/>
  <c r="H18" i="41"/>
  <c r="P10" i="41"/>
  <c r="I17" i="41"/>
  <c r="H17" i="41"/>
  <c r="H14" i="41"/>
  <c r="L10" i="41"/>
  <c r="I13" i="41"/>
  <c r="H13" i="41"/>
  <c r="K10" i="41"/>
  <c r="I12" i="41"/>
  <c r="H12" i="41"/>
  <c r="AL9" i="41"/>
  <c r="AK9" i="41"/>
  <c r="AI9" i="41"/>
  <c r="AH9" i="41"/>
  <c r="AG9" i="41"/>
  <c r="AE9" i="41"/>
  <c r="AD9" i="41"/>
  <c r="AB9" i="41"/>
  <c r="AA9" i="41"/>
  <c r="Y9" i="41"/>
  <c r="W9" i="41"/>
  <c r="V9" i="41"/>
  <c r="T9" i="41"/>
  <c r="S9" i="41"/>
  <c r="R9" i="41"/>
  <c r="Q9" i="41"/>
  <c r="P9" i="41"/>
  <c r="M9" i="41"/>
  <c r="L9" i="41"/>
  <c r="K9" i="41"/>
  <c r="I7" i="41"/>
  <c r="H7" i="41"/>
  <c r="I6" i="41"/>
  <c r="H6" i="41"/>
  <c r="I5" i="41"/>
  <c r="H5" i="41"/>
  <c r="I4" i="41"/>
  <c r="H4" i="41"/>
  <c r="I3" i="41"/>
  <c r="H3" i="41"/>
  <c r="R10" i="39"/>
  <c r="I19" i="39"/>
  <c r="I3" i="39"/>
  <c r="H19" i="39"/>
  <c r="H3" i="39"/>
  <c r="R9" i="39"/>
  <c r="AB10" i="39"/>
  <c r="I29" i="39"/>
  <c r="I6" i="39"/>
  <c r="H29" i="39"/>
  <c r="H6" i="39"/>
  <c r="AB9" i="39"/>
  <c r="AE10" i="39"/>
  <c r="I32" i="39"/>
  <c r="H32" i="39"/>
  <c r="AE9" i="39"/>
  <c r="AH10" i="39"/>
  <c r="I35" i="39"/>
  <c r="AG10" i="39"/>
  <c r="I34" i="39"/>
  <c r="I7" i="39"/>
  <c r="AD10" i="39"/>
  <c r="I31" i="39"/>
  <c r="AC10" i="39"/>
  <c r="I30" i="39"/>
  <c r="Q10" i="39"/>
  <c r="I18" i="39"/>
  <c r="P10" i="39"/>
  <c r="I17" i="39"/>
  <c r="O10" i="39"/>
  <c r="I3" i="38"/>
  <c r="I7" i="38"/>
  <c r="H18" i="39"/>
  <c r="H31" i="39"/>
  <c r="H34" i="39"/>
  <c r="H35" i="39"/>
  <c r="AH9" i="39"/>
  <c r="H28" i="39"/>
  <c r="AA9" i="39"/>
  <c r="H30" i="39"/>
  <c r="AC9" i="39"/>
  <c r="H25" i="39"/>
  <c r="X9" i="39"/>
  <c r="H26" i="39"/>
  <c r="Y9" i="39"/>
  <c r="H23" i="39"/>
  <c r="H5" i="39"/>
  <c r="H21" i="39"/>
  <c r="T9" i="39"/>
  <c r="H15" i="39"/>
  <c r="N9" i="39"/>
  <c r="H16" i="39"/>
  <c r="O9" i="39"/>
  <c r="H17" i="39"/>
  <c r="P9" i="39"/>
  <c r="H12" i="39"/>
  <c r="K9" i="39"/>
  <c r="H13" i="39"/>
  <c r="L9" i="39"/>
  <c r="K10" i="39"/>
  <c r="I12" i="39"/>
  <c r="L10" i="39"/>
  <c r="I13" i="39"/>
  <c r="N10" i="39"/>
  <c r="I15" i="39"/>
  <c r="I16" i="39"/>
  <c r="T10" i="39"/>
  <c r="I21" i="39"/>
  <c r="I4" i="39"/>
  <c r="V10" i="39"/>
  <c r="I23" i="39"/>
  <c r="I5" i="39"/>
  <c r="X10" i="39"/>
  <c r="I25" i="39"/>
  <c r="Y10" i="39"/>
  <c r="I26" i="39"/>
  <c r="AA10" i="39"/>
  <c r="I28" i="39"/>
  <c r="H44" i="38"/>
  <c r="H43" i="38"/>
  <c r="H6" i="38"/>
  <c r="H21" i="38"/>
  <c r="H3" i="38"/>
  <c r="H48" i="38"/>
  <c r="H47" i="38"/>
  <c r="H46" i="38"/>
  <c r="H42" i="38"/>
  <c r="H41" i="38"/>
  <c r="H40" i="38"/>
  <c r="H39" i="38"/>
  <c r="H38" i="38"/>
  <c r="H37" i="38"/>
  <c r="H36" i="38"/>
  <c r="H35" i="38"/>
  <c r="H34" i="38"/>
  <c r="H33" i="38"/>
  <c r="H32" i="38"/>
  <c r="X10" i="38"/>
  <c r="I31" i="38"/>
  <c r="H31" i="38"/>
  <c r="H30" i="38"/>
  <c r="V10" i="38"/>
  <c r="I28" i="38"/>
  <c r="H28" i="38"/>
  <c r="U10" i="38"/>
  <c r="I27" i="38"/>
  <c r="I6" i="38"/>
  <c r="H27" i="38"/>
  <c r="S10" i="38"/>
  <c r="I25" i="38"/>
  <c r="I5" i="38"/>
  <c r="H25" i="38"/>
  <c r="Q10" i="38"/>
  <c r="I23" i="38"/>
  <c r="I4" i="38"/>
  <c r="H23" i="38"/>
  <c r="Q9" i="38"/>
  <c r="H20" i="38"/>
  <c r="H19" i="38"/>
  <c r="H18" i="38"/>
  <c r="H17" i="38"/>
  <c r="O9" i="38"/>
  <c r="I16" i="38"/>
  <c r="H16" i="38"/>
  <c r="N10" i="38"/>
  <c r="I15" i="38"/>
  <c r="H15" i="38"/>
  <c r="L10" i="38"/>
  <c r="I13" i="38"/>
  <c r="H13" i="38"/>
  <c r="K10" i="38"/>
  <c r="I12" i="38"/>
  <c r="H12" i="38"/>
  <c r="O10" i="38"/>
  <c r="X9" i="38"/>
  <c r="V9" i="38"/>
  <c r="U9" i="38"/>
  <c r="S9" i="38"/>
  <c r="N9" i="38"/>
  <c r="L9" i="38"/>
  <c r="K9" i="38"/>
  <c r="H7" i="38"/>
  <c r="H5" i="38"/>
  <c r="H4" i="38"/>
  <c r="H45" i="37"/>
  <c r="H7" i="37"/>
  <c r="H41" i="37"/>
  <c r="H20" i="37"/>
  <c r="H40" i="37"/>
  <c r="H39" i="37"/>
  <c r="H19" i="37"/>
  <c r="H38" i="37"/>
  <c r="H3" i="37"/>
  <c r="H44" i="37"/>
  <c r="H18" i="37"/>
  <c r="H6" i="37"/>
  <c r="H37" i="37"/>
  <c r="H43" i="37"/>
  <c r="I7" i="37"/>
  <c r="H34" i="37"/>
  <c r="I3" i="37"/>
  <c r="H17" i="37"/>
  <c r="H36" i="37"/>
  <c r="H35" i="37"/>
  <c r="H33" i="37"/>
  <c r="H32" i="37"/>
  <c r="H29" i="37"/>
  <c r="H31" i="37"/>
  <c r="H30" i="37"/>
  <c r="X10" i="37"/>
  <c r="I30" i="37"/>
  <c r="H26" i="37"/>
  <c r="U10" i="37"/>
  <c r="I26" i="37"/>
  <c r="H27" i="37"/>
  <c r="V10" i="37"/>
  <c r="I27" i="37"/>
  <c r="H24" i="37"/>
  <c r="S10" i="37"/>
  <c r="I24" i="37"/>
  <c r="H22" i="37"/>
  <c r="Q10" i="37"/>
  <c r="I22" i="37"/>
  <c r="H15" i="37"/>
  <c r="N10" i="37"/>
  <c r="I15" i="37"/>
  <c r="H16" i="37"/>
  <c r="O9" i="37"/>
  <c r="I16" i="37"/>
  <c r="H12" i="37"/>
  <c r="K10" i="37"/>
  <c r="I12" i="37"/>
  <c r="H13" i="37"/>
  <c r="L10" i="37"/>
  <c r="I13" i="37"/>
  <c r="H4" i="37"/>
  <c r="I4" i="37"/>
  <c r="H5" i="37"/>
  <c r="I5" i="37"/>
  <c r="I6" i="37"/>
  <c r="K9" i="37"/>
  <c r="L9" i="37"/>
  <c r="N9" i="37"/>
  <c r="Q9" i="37"/>
  <c r="S9" i="37"/>
  <c r="U9" i="37"/>
  <c r="V9" i="37"/>
  <c r="X9" i="37"/>
  <c r="O10" i="37"/>
  <c r="P10" i="36"/>
  <c r="I17" i="36"/>
  <c r="I4" i="36"/>
  <c r="H17" i="36"/>
  <c r="H4" i="36"/>
  <c r="K10" i="36"/>
  <c r="P9" i="36"/>
  <c r="H23" i="36"/>
  <c r="H21" i="36"/>
  <c r="H19" i="36"/>
  <c r="H15" i="36"/>
  <c r="H13" i="36"/>
  <c r="H12" i="36"/>
  <c r="V10" i="36"/>
  <c r="I23" i="36"/>
  <c r="I7" i="36"/>
  <c r="H7" i="36"/>
  <c r="R10" i="36"/>
  <c r="I19" i="36"/>
  <c r="I5" i="36"/>
  <c r="H5" i="36"/>
  <c r="T10" i="36"/>
  <c r="I21" i="36"/>
  <c r="N10" i="36"/>
  <c r="I15" i="36"/>
  <c r="I12" i="36"/>
  <c r="L10" i="36"/>
  <c r="I13" i="36"/>
  <c r="H3" i="36"/>
  <c r="I3" i="36"/>
  <c r="H6" i="36"/>
  <c r="I6" i="36"/>
  <c r="K9" i="36"/>
  <c r="L9" i="36"/>
  <c r="N9" i="36"/>
  <c r="R9" i="36"/>
  <c r="T9" i="36"/>
  <c r="V9" i="36"/>
  <c r="H27" i="35"/>
  <c r="Z9" i="35"/>
  <c r="Z10" i="35"/>
  <c r="I27" i="35"/>
  <c r="H25" i="35"/>
  <c r="X9" i="35"/>
  <c r="X10" i="35"/>
  <c r="I25" i="35"/>
  <c r="H31" i="35"/>
  <c r="I31" i="35"/>
  <c r="H29" i="35"/>
  <c r="I29" i="35"/>
  <c r="V10" i="35"/>
  <c r="I23" i="35"/>
  <c r="H23" i="35"/>
  <c r="V9" i="35"/>
  <c r="R10" i="35"/>
  <c r="I19" i="35"/>
  <c r="H19" i="35"/>
  <c r="R9" i="35"/>
  <c r="P10" i="35"/>
  <c r="I17" i="35"/>
  <c r="I4" i="35"/>
  <c r="H17" i="35"/>
  <c r="P9" i="35"/>
  <c r="I7" i="35"/>
  <c r="T10" i="35"/>
  <c r="I21" i="35"/>
  <c r="I6" i="35"/>
  <c r="H21" i="35"/>
  <c r="N10" i="35"/>
  <c r="I15" i="35"/>
  <c r="I3" i="35"/>
  <c r="H15" i="35"/>
  <c r="L10" i="35"/>
  <c r="I13" i="35"/>
  <c r="H13" i="35"/>
  <c r="L9" i="35"/>
  <c r="K10" i="35"/>
  <c r="I12" i="35"/>
  <c r="H12" i="35"/>
  <c r="K9" i="35"/>
  <c r="H12" i="34"/>
  <c r="K10" i="34"/>
  <c r="I12" i="34"/>
  <c r="V10" i="34"/>
  <c r="I23" i="34"/>
  <c r="H23" i="34"/>
  <c r="T10" i="34"/>
  <c r="I21" i="34"/>
  <c r="H21" i="34"/>
  <c r="R10" i="34"/>
  <c r="I19" i="34"/>
  <c r="H19" i="34"/>
  <c r="L10" i="34"/>
  <c r="I13" i="34"/>
  <c r="H13" i="34"/>
  <c r="P10" i="34"/>
  <c r="I17" i="34"/>
  <c r="H17" i="34"/>
  <c r="N10" i="34"/>
  <c r="I15" i="34"/>
  <c r="H15" i="34"/>
  <c r="V9" i="34"/>
  <c r="T9" i="34"/>
  <c r="R9" i="34"/>
  <c r="L9" i="34"/>
  <c r="P9" i="34"/>
  <c r="K9" i="34"/>
  <c r="N9" i="34"/>
  <c r="I7" i="34"/>
  <c r="H7" i="34"/>
  <c r="I6" i="34"/>
  <c r="H6" i="34"/>
  <c r="I5" i="34"/>
  <c r="H5" i="34"/>
  <c r="I4" i="34"/>
  <c r="H4" i="34"/>
  <c r="I3" i="34"/>
  <c r="H3" i="34"/>
  <c r="I5" i="33"/>
  <c r="H5" i="33"/>
  <c r="AC10" i="33"/>
  <c r="I30" i="33"/>
  <c r="I7" i="33"/>
  <c r="H7" i="33"/>
  <c r="AC9" i="33"/>
  <c r="H30" i="33"/>
  <c r="V10" i="33"/>
  <c r="I23" i="33"/>
  <c r="U10" i="33"/>
  <c r="I22" i="33"/>
  <c r="T10" i="33"/>
  <c r="I21" i="33"/>
  <c r="H23" i="33"/>
  <c r="V9" i="33"/>
  <c r="H22" i="33"/>
  <c r="U9" i="33"/>
  <c r="H21" i="33"/>
  <c r="T9" i="33"/>
  <c r="AA10" i="33"/>
  <c r="I28" i="33"/>
  <c r="H28" i="33"/>
  <c r="P10" i="33"/>
  <c r="I17" i="33"/>
  <c r="I4" i="33"/>
  <c r="H17" i="33"/>
  <c r="H4" i="33"/>
  <c r="P9" i="33"/>
  <c r="H16" i="33"/>
  <c r="O9" i="33"/>
  <c r="O10" i="33"/>
  <c r="I16" i="33"/>
  <c r="H29" i="33"/>
  <c r="AB9" i="33"/>
  <c r="AB10" i="33"/>
  <c r="I29" i="33"/>
  <c r="AA9" i="33"/>
  <c r="H20" i="33"/>
  <c r="S9" i="33"/>
  <c r="S10" i="33"/>
  <c r="I20" i="33"/>
  <c r="H13" i="33"/>
  <c r="L9" i="33"/>
  <c r="L10" i="33"/>
  <c r="I13" i="33"/>
  <c r="Z10" i="33"/>
  <c r="I27" i="33"/>
  <c r="H27" i="33"/>
  <c r="X10" i="33"/>
  <c r="I25" i="33"/>
  <c r="H25" i="33"/>
  <c r="R10" i="33"/>
  <c r="I19" i="33"/>
  <c r="H19" i="33"/>
  <c r="N10" i="33"/>
  <c r="I15" i="33"/>
  <c r="H15" i="33"/>
  <c r="K10" i="33"/>
  <c r="I12" i="33"/>
  <c r="H12" i="33"/>
  <c r="Z9" i="33"/>
  <c r="X9" i="33"/>
  <c r="R9" i="33"/>
  <c r="N9" i="33"/>
  <c r="K9" i="33"/>
  <c r="I6" i="33"/>
  <c r="H6" i="33"/>
  <c r="I3" i="33"/>
  <c r="H3" i="33"/>
  <c r="W10" i="32"/>
  <c r="I25" i="32"/>
  <c r="H25" i="32"/>
  <c r="W9" i="32"/>
  <c r="H26" i="32"/>
  <c r="AE10" i="32"/>
  <c r="I30" i="32"/>
  <c r="P10" i="32"/>
  <c r="I18" i="32"/>
  <c r="M10" i="32"/>
  <c r="I14" i="32"/>
  <c r="H30" i="32"/>
  <c r="AE9" i="32"/>
  <c r="H18" i="32"/>
  <c r="P9" i="32"/>
  <c r="H14" i="32"/>
  <c r="M9" i="32"/>
  <c r="H12" i="32"/>
  <c r="Y10" i="32"/>
  <c r="I28" i="32"/>
  <c r="I7" i="32"/>
  <c r="R10" i="32"/>
  <c r="I20" i="32"/>
  <c r="I5" i="32"/>
  <c r="K10" i="32"/>
  <c r="I12" i="32"/>
  <c r="I3" i="32"/>
  <c r="H21" i="32"/>
  <c r="S9" i="32"/>
  <c r="H29" i="32"/>
  <c r="Z9" i="32"/>
  <c r="H13" i="32"/>
  <c r="L9" i="32"/>
  <c r="H28" i="32"/>
  <c r="H24" i="32"/>
  <c r="H20" i="32"/>
  <c r="H17" i="32"/>
  <c r="O10" i="32"/>
  <c r="I17" i="32"/>
  <c r="I4" i="32"/>
  <c r="L10" i="32"/>
  <c r="I13" i="32"/>
  <c r="Z10" i="32"/>
  <c r="I29" i="32"/>
  <c r="V10" i="32"/>
  <c r="I24" i="32"/>
  <c r="I6" i="32"/>
  <c r="S10" i="32"/>
  <c r="I21" i="32"/>
  <c r="H20" i="29"/>
  <c r="H18" i="29"/>
  <c r="H5" i="29"/>
  <c r="H14" i="29"/>
  <c r="H4" i="29"/>
  <c r="H24" i="29"/>
  <c r="H7" i="29"/>
  <c r="H29" i="29"/>
  <c r="H22" i="29"/>
  <c r="H6" i="29"/>
  <c r="H16" i="29"/>
  <c r="H3" i="29"/>
  <c r="H26" i="29"/>
  <c r="H19" i="29"/>
  <c r="H28" i="29"/>
  <c r="H27" i="29"/>
  <c r="H13" i="29"/>
  <c r="X9" i="29"/>
  <c r="W9" i="29"/>
  <c r="V9" i="29"/>
  <c r="U9" i="29"/>
  <c r="T9" i="29"/>
  <c r="R9" i="29"/>
  <c r="Q9" i="29"/>
  <c r="P9" i="29"/>
  <c r="N9" i="29"/>
  <c r="M9" i="29"/>
  <c r="L9" i="29"/>
  <c r="K9" i="29"/>
  <c r="H12" i="29"/>
  <c r="H25" i="29"/>
  <c r="H11" i="29"/>
  <c r="J9" i="29"/>
  <c r="H7" i="27"/>
  <c r="H6" i="27"/>
  <c r="H5" i="27"/>
  <c r="H4" i="27"/>
  <c r="H11" i="27"/>
  <c r="H3" i="27"/>
  <c r="H15" i="27"/>
  <c r="H25" i="27"/>
  <c r="H24" i="27"/>
  <c r="H19" i="27"/>
  <c r="H18" i="27"/>
  <c r="H17" i="27"/>
  <c r="H23" i="27"/>
  <c r="H21" i="27"/>
  <c r="H14" i="27"/>
  <c r="H12" i="27"/>
  <c r="AB9" i="27"/>
  <c r="AA9" i="27"/>
  <c r="Z9" i="27"/>
  <c r="Y9" i="27"/>
  <c r="X9" i="27"/>
  <c r="W9" i="27"/>
  <c r="V9" i="27"/>
  <c r="T9" i="27"/>
  <c r="S9" i="27"/>
  <c r="R9" i="27"/>
  <c r="P9" i="27"/>
  <c r="O9" i="27"/>
  <c r="N9" i="27"/>
  <c r="M9" i="27"/>
  <c r="L9" i="27"/>
  <c r="H23" i="26"/>
  <c r="H11" i="26"/>
  <c r="H12" i="26"/>
  <c r="H13" i="26"/>
  <c r="H14" i="26"/>
  <c r="H15" i="26"/>
  <c r="H16" i="26"/>
  <c r="H17" i="26"/>
  <c r="H45" i="26"/>
  <c r="H43" i="26"/>
  <c r="H38" i="26"/>
  <c r="H24" i="26"/>
  <c r="H21" i="26"/>
  <c r="H37" i="26"/>
  <c r="H7" i="26"/>
  <c r="H36" i="26"/>
  <c r="H35" i="26"/>
  <c r="H34" i="26"/>
  <c r="H33" i="26"/>
  <c r="H32" i="26"/>
  <c r="H30" i="26"/>
  <c r="H6" i="26"/>
  <c r="H29" i="26"/>
  <c r="H27" i="26"/>
  <c r="H26" i="26"/>
  <c r="H5" i="26"/>
  <c r="H42" i="26"/>
  <c r="H41" i="26"/>
  <c r="H40" i="26"/>
  <c r="H4" i="26"/>
  <c r="H20" i="26"/>
  <c r="H3" i="26"/>
  <c r="H19" i="26"/>
  <c r="H18" i="26"/>
  <c r="AB9" i="26"/>
  <c r="AA9" i="26"/>
  <c r="Z9" i="26"/>
  <c r="Y9" i="26"/>
  <c r="X9" i="26"/>
  <c r="W9" i="26"/>
  <c r="V9" i="26"/>
  <c r="T9" i="26"/>
  <c r="S9" i="26"/>
  <c r="R9" i="26"/>
  <c r="P9" i="26"/>
  <c r="O9" i="26"/>
  <c r="N9" i="26"/>
  <c r="M9" i="26"/>
  <c r="L9" i="26"/>
  <c r="H3" i="25"/>
  <c r="H7" i="25"/>
  <c r="H20" i="25"/>
  <c r="H38" i="25"/>
  <c r="H37" i="25"/>
  <c r="H36" i="25"/>
  <c r="H35" i="25"/>
  <c r="H15" i="25"/>
  <c r="H34" i="25"/>
  <c r="H25" i="25"/>
  <c r="H19" i="25"/>
  <c r="H18" i="25"/>
  <c r="H33" i="25"/>
  <c r="H24" i="25"/>
  <c r="H23" i="25"/>
  <c r="H4" i="25"/>
  <c r="H22" i="25"/>
  <c r="H17" i="25"/>
  <c r="H16" i="25"/>
  <c r="H14" i="25"/>
  <c r="H13" i="25"/>
  <c r="H12" i="25"/>
  <c r="H11" i="25"/>
  <c r="H28" i="25"/>
  <c r="H27" i="25"/>
  <c r="H5" i="25"/>
  <c r="P9" i="25"/>
  <c r="M9" i="25"/>
  <c r="L9" i="25"/>
  <c r="O9" i="25"/>
  <c r="N9" i="25"/>
  <c r="H31" i="25"/>
  <c r="H6" i="25"/>
  <c r="H30" i="25"/>
  <c r="AB9" i="25"/>
  <c r="AA9" i="25"/>
  <c r="Z9" i="25"/>
  <c r="Y9" i="25"/>
  <c r="X9" i="25"/>
  <c r="W9" i="25"/>
  <c r="V9" i="25"/>
  <c r="R9" i="25"/>
  <c r="S9" i="25"/>
  <c r="T9" i="25"/>
  <c r="W9" i="23"/>
  <c r="H18" i="23"/>
  <c r="I18" i="23"/>
  <c r="W10" i="23"/>
  <c r="I15" i="24"/>
  <c r="T10" i="24"/>
  <c r="T9" i="24"/>
  <c r="H15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1" i="24"/>
  <c r="Z9" i="24"/>
  <c r="H21" i="24"/>
  <c r="I19" i="24"/>
  <c r="X9" i="24"/>
  <c r="H19" i="24"/>
  <c r="I17" i="24"/>
  <c r="V9" i="24"/>
  <c r="H17" i="24"/>
  <c r="I14" i="24"/>
  <c r="S9" i="24"/>
  <c r="H14" i="24"/>
  <c r="I12" i="24"/>
  <c r="Q9" i="24"/>
  <c r="H12" i="24"/>
  <c r="Z10" i="24"/>
  <c r="X10" i="24"/>
  <c r="V10" i="24"/>
  <c r="S10" i="24"/>
  <c r="Q10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O9" i="24"/>
  <c r="N9" i="24"/>
  <c r="M9" i="24"/>
  <c r="L9" i="24"/>
  <c r="K9" i="24"/>
  <c r="I7" i="24"/>
  <c r="H7" i="24"/>
  <c r="I6" i="24"/>
  <c r="H6" i="24"/>
  <c r="I5" i="24"/>
  <c r="H5" i="24"/>
  <c r="I4" i="24"/>
  <c r="H4" i="24"/>
  <c r="I3" i="24"/>
  <c r="H3" i="24"/>
  <c r="Z9" i="23"/>
  <c r="H21" i="23"/>
  <c r="H3" i="23"/>
  <c r="S9" i="23"/>
  <c r="H14" i="23"/>
  <c r="H4" i="23"/>
  <c r="I21" i="23"/>
  <c r="Z10" i="23"/>
  <c r="I14" i="23"/>
  <c r="S10" i="23"/>
  <c r="I24" i="23"/>
  <c r="AC10" i="23"/>
  <c r="I13" i="23"/>
  <c r="R10" i="23"/>
  <c r="I17" i="23"/>
  <c r="V10" i="23"/>
  <c r="AC9" i="23"/>
  <c r="H24" i="23"/>
  <c r="H6" i="23"/>
  <c r="V9" i="23"/>
  <c r="H17" i="23"/>
  <c r="H5" i="23"/>
  <c r="R9" i="23"/>
  <c r="H13" i="23"/>
  <c r="H88" i="6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6" i="23"/>
  <c r="AE10" i="23"/>
  <c r="I23" i="23"/>
  <c r="AB10" i="23"/>
  <c r="I20" i="23"/>
  <c r="Y10" i="23"/>
  <c r="I16" i="23"/>
  <c r="U10" i="23"/>
  <c r="I12" i="23"/>
  <c r="Q10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E9" i="23"/>
  <c r="H26" i="23"/>
  <c r="H7" i="23"/>
  <c r="AB9" i="23"/>
  <c r="H23" i="23"/>
  <c r="Y9" i="23"/>
  <c r="H20" i="23"/>
  <c r="U9" i="23"/>
  <c r="H16" i="23"/>
  <c r="Q9" i="23"/>
  <c r="H12" i="23"/>
  <c r="O9" i="23"/>
  <c r="N9" i="23"/>
  <c r="M9" i="23"/>
  <c r="L9" i="23"/>
  <c r="K9" i="23"/>
  <c r="I12" i="22"/>
  <c r="I4" i="22"/>
  <c r="Q10" i="22"/>
  <c r="Q9" i="22"/>
  <c r="H12" i="22"/>
  <c r="H4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0" i="22"/>
  <c r="Y9" i="22"/>
  <c r="H20" i="22"/>
  <c r="H7" i="22"/>
  <c r="I18" i="22"/>
  <c r="W9" i="22"/>
  <c r="H18" i="22"/>
  <c r="H6" i="22"/>
  <c r="I16" i="22"/>
  <c r="U9" i="22"/>
  <c r="H16" i="22"/>
  <c r="H3" i="22"/>
  <c r="I14" i="22"/>
  <c r="S9" i="22"/>
  <c r="H14" i="22"/>
  <c r="H5" i="22"/>
  <c r="Y10" i="22"/>
  <c r="W10" i="22"/>
  <c r="U10" i="22"/>
  <c r="S10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O9" i="22"/>
  <c r="N9" i="22"/>
  <c r="M9" i="22"/>
  <c r="L9" i="22"/>
  <c r="K9" i="22"/>
  <c r="I7" i="22"/>
  <c r="I6" i="22"/>
  <c r="I5" i="22"/>
  <c r="I3" i="22"/>
  <c r="R9" i="21"/>
  <c r="H13" i="21"/>
  <c r="H4" i="21"/>
  <c r="I13" i="21"/>
  <c r="R10" i="21"/>
  <c r="I4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4" i="21"/>
  <c r="AC10" i="21"/>
  <c r="I23" i="21"/>
  <c r="AB10" i="21"/>
  <c r="I21" i="21"/>
  <c r="Z10" i="21"/>
  <c r="I20" i="21"/>
  <c r="I18" i="21"/>
  <c r="W10" i="21"/>
  <c r="I17" i="21"/>
  <c r="V10" i="21"/>
  <c r="I15" i="21"/>
  <c r="T10" i="21"/>
  <c r="I12" i="21"/>
  <c r="Q10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C9" i="21"/>
  <c r="H24" i="21"/>
  <c r="H7" i="21"/>
  <c r="AB9" i="21"/>
  <c r="H23" i="21"/>
  <c r="Z9" i="21"/>
  <c r="H21" i="21"/>
  <c r="H6" i="21"/>
  <c r="Y9" i="21"/>
  <c r="H20" i="21"/>
  <c r="W9" i="21"/>
  <c r="H18" i="21"/>
  <c r="H3" i="21"/>
  <c r="V9" i="21"/>
  <c r="H17" i="21"/>
  <c r="T9" i="21"/>
  <c r="H15" i="21"/>
  <c r="H5" i="21"/>
  <c r="Q9" i="21"/>
  <c r="H12" i="21"/>
  <c r="O9" i="21"/>
  <c r="N9" i="21"/>
  <c r="M9" i="21"/>
  <c r="L9" i="21"/>
  <c r="K9" i="21"/>
  <c r="AA9" i="20"/>
  <c r="AB9" i="20"/>
  <c r="AC9" i="20"/>
  <c r="AD9" i="20"/>
  <c r="AE9" i="20"/>
  <c r="AF9" i="20"/>
  <c r="AG9" i="20"/>
  <c r="AH9" i="20"/>
  <c r="AI9" i="20"/>
  <c r="AJ9" i="20"/>
  <c r="AK9" i="20"/>
  <c r="AL9" i="20"/>
  <c r="I16" i="20"/>
  <c r="I3" i="20"/>
  <c r="I20" i="20"/>
  <c r="I7" i="20"/>
  <c r="Y9" i="20"/>
  <c r="H20" i="20"/>
  <c r="H7" i="20"/>
  <c r="I18" i="20"/>
  <c r="I6" i="20"/>
  <c r="W9" i="20"/>
  <c r="H18" i="20"/>
  <c r="H6" i="20"/>
  <c r="U9" i="20"/>
  <c r="H16" i="20"/>
  <c r="H3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S9" i="20"/>
  <c r="H14" i="20"/>
  <c r="H5" i="20"/>
  <c r="I14" i="20"/>
  <c r="I5" i="20"/>
  <c r="Q9" i="20"/>
  <c r="H12" i="20"/>
  <c r="H4" i="20"/>
  <c r="I12" i="20"/>
  <c r="I4" i="20"/>
  <c r="K9" i="20"/>
  <c r="L9" i="20"/>
  <c r="M9" i="20"/>
  <c r="N9" i="20"/>
  <c r="O9" i="20"/>
  <c r="I4" i="19"/>
  <c r="I7" i="19"/>
  <c r="I26" i="19"/>
  <c r="AL10" i="19"/>
  <c r="AA9" i="19"/>
  <c r="H22" i="19"/>
  <c r="I22" i="19"/>
  <c r="AA10" i="19"/>
  <c r="X9" i="19"/>
  <c r="H19" i="19"/>
  <c r="I19" i="19"/>
  <c r="X10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4" i="19"/>
  <c r="AJ10" i="19"/>
  <c r="I21" i="19"/>
  <c r="Z10" i="19"/>
  <c r="I18" i="19"/>
  <c r="I16" i="19"/>
  <c r="U10" i="19"/>
  <c r="I15" i="19"/>
  <c r="T10" i="19"/>
  <c r="I13" i="19"/>
  <c r="R10" i="19"/>
  <c r="I12" i="19"/>
  <c r="Q10" i="19"/>
  <c r="AO9" i="19"/>
  <c r="AN9" i="19"/>
  <c r="AL9" i="19"/>
  <c r="H26" i="19"/>
  <c r="AJ9" i="19"/>
  <c r="H24" i="19"/>
  <c r="H7" i="19"/>
  <c r="Z9" i="19"/>
  <c r="H21" i="19"/>
  <c r="H6" i="19"/>
  <c r="W9" i="19"/>
  <c r="H18" i="19"/>
  <c r="H3" i="19"/>
  <c r="U9" i="19"/>
  <c r="H16" i="19"/>
  <c r="T9" i="19"/>
  <c r="H15" i="19"/>
  <c r="H5" i="19"/>
  <c r="R9" i="19"/>
  <c r="H13" i="19"/>
  <c r="Q9" i="19"/>
  <c r="H12" i="19"/>
  <c r="H4" i="19"/>
  <c r="O9" i="19"/>
  <c r="N9" i="19"/>
  <c r="M9" i="19"/>
  <c r="L9" i="19"/>
  <c r="K9" i="19"/>
  <c r="U9" i="18"/>
  <c r="H16" i="18"/>
  <c r="I16" i="18"/>
  <c r="U10" i="18"/>
  <c r="R9" i="18"/>
  <c r="H13" i="18"/>
  <c r="I13" i="18"/>
  <c r="R10" i="18"/>
  <c r="I12" i="18"/>
  <c r="Q10" i="18"/>
  <c r="O9" i="18"/>
  <c r="N9" i="18"/>
  <c r="M9" i="18"/>
  <c r="L9" i="18"/>
  <c r="K9" i="18"/>
  <c r="Q9" i="18"/>
  <c r="H12" i="18"/>
  <c r="I29" i="18"/>
  <c r="AO10" i="18"/>
  <c r="AA9" i="18"/>
  <c r="H22" i="18"/>
  <c r="H3" i="18"/>
  <c r="I22" i="18"/>
  <c r="AA10" i="18"/>
  <c r="AE9" i="18"/>
  <c r="H26" i="18"/>
  <c r="H6" i="18"/>
  <c r="I36" i="18"/>
  <c r="BI10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34" i="18"/>
  <c r="BF10" i="18"/>
  <c r="I33" i="18"/>
  <c r="BE10" i="18"/>
  <c r="I32" i="18"/>
  <c r="BD10" i="18"/>
  <c r="I26" i="18"/>
  <c r="AE10" i="18"/>
  <c r="I21" i="18"/>
  <c r="Z10" i="18"/>
  <c r="I31" i="18"/>
  <c r="BB10" i="18"/>
  <c r="I25" i="18"/>
  <c r="AD10" i="18"/>
  <c r="I20" i="18"/>
  <c r="Y10" i="18"/>
  <c r="I19" i="18"/>
  <c r="X10" i="18"/>
  <c r="I28" i="18"/>
  <c r="AN10" i="18"/>
  <c r="I24" i="18"/>
  <c r="AC10" i="18"/>
  <c r="I15" i="18"/>
  <c r="I5" i="18"/>
  <c r="I18" i="18"/>
  <c r="W10" i="18"/>
  <c r="BM9" i="18"/>
  <c r="BL9" i="18"/>
  <c r="BK9" i="18"/>
  <c r="BJ9" i="18"/>
  <c r="BI9" i="18"/>
  <c r="H36" i="18"/>
  <c r="AO9" i="18"/>
  <c r="H29" i="18"/>
  <c r="H7" i="18"/>
  <c r="BF9" i="18"/>
  <c r="H34" i="18"/>
  <c r="BE9" i="18"/>
  <c r="H33" i="18"/>
  <c r="BD9" i="18"/>
  <c r="H32" i="18"/>
  <c r="Z9" i="18"/>
  <c r="H21" i="18"/>
  <c r="BB9" i="18"/>
  <c r="H31" i="18"/>
  <c r="AD9" i="18"/>
  <c r="H25" i="18"/>
  <c r="Y9" i="18"/>
  <c r="H20" i="18"/>
  <c r="X9" i="18"/>
  <c r="H19" i="18"/>
  <c r="AN9" i="18"/>
  <c r="H28" i="18"/>
  <c r="AC9" i="18"/>
  <c r="T9" i="18"/>
  <c r="H15" i="18"/>
  <c r="W9" i="18"/>
  <c r="H18" i="18"/>
  <c r="I24" i="17"/>
  <c r="AG9" i="17"/>
  <c r="H26" i="17"/>
  <c r="AE9" i="17"/>
  <c r="H23" i="17"/>
  <c r="I23" i="17"/>
  <c r="AE10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AH10" i="17"/>
  <c r="I26" i="17"/>
  <c r="AG10" i="17"/>
  <c r="I25" i="17"/>
  <c r="AF10" i="17"/>
  <c r="I21" i="17"/>
  <c r="AC10" i="17"/>
  <c r="I20" i="17"/>
  <c r="AB10" i="17"/>
  <c r="I19" i="17"/>
  <c r="AA10" i="17"/>
  <c r="H19" i="17"/>
  <c r="I18" i="17"/>
  <c r="Z10" i="17"/>
  <c r="I16" i="17"/>
  <c r="R10" i="17"/>
  <c r="I15" i="17"/>
  <c r="O10" i="17"/>
  <c r="I14" i="17"/>
  <c r="N10" i="17"/>
  <c r="AA9" i="17"/>
  <c r="X9" i="17"/>
  <c r="W9" i="17"/>
  <c r="V9" i="17"/>
  <c r="U9" i="17"/>
  <c r="T9" i="17"/>
  <c r="I13" i="17"/>
  <c r="L10" i="17"/>
  <c r="I12" i="17"/>
  <c r="K10" i="17"/>
  <c r="H12" i="17"/>
  <c r="AO9" i="17"/>
  <c r="AN9" i="17"/>
  <c r="AM9" i="17"/>
  <c r="AL9" i="17"/>
  <c r="AK9" i="17"/>
  <c r="AJ9" i="17"/>
  <c r="AI9" i="17"/>
  <c r="AH9" i="17"/>
  <c r="H27" i="17"/>
  <c r="AF9" i="17"/>
  <c r="H25" i="17"/>
  <c r="AC9" i="17"/>
  <c r="H21" i="17"/>
  <c r="H7" i="17"/>
  <c r="AB9" i="17"/>
  <c r="H20" i="17"/>
  <c r="H6" i="17"/>
  <c r="Z9" i="17"/>
  <c r="H18" i="17"/>
  <c r="H3" i="17"/>
  <c r="R9" i="17"/>
  <c r="H16" i="17"/>
  <c r="O9" i="17"/>
  <c r="H15" i="17"/>
  <c r="N9" i="17"/>
  <c r="H14" i="17"/>
  <c r="L9" i="17"/>
  <c r="H13" i="17"/>
  <c r="K9" i="17"/>
  <c r="I34" i="16"/>
  <c r="I33" i="16"/>
  <c r="I32" i="16"/>
  <c r="I31" i="16"/>
  <c r="I30" i="16"/>
  <c r="I28" i="16"/>
  <c r="AD10" i="16"/>
  <c r="I27" i="16"/>
  <c r="I6" i="16"/>
  <c r="I26" i="16"/>
  <c r="Z10" i="16"/>
  <c r="I25" i="16"/>
  <c r="I4" i="16"/>
  <c r="I24" i="16"/>
  <c r="W10" i="16"/>
  <c r="H24" i="16"/>
  <c r="I22" i="16"/>
  <c r="U10" i="16"/>
  <c r="I21" i="16"/>
  <c r="T10" i="16"/>
  <c r="I20" i="16"/>
  <c r="S10" i="16"/>
  <c r="I19" i="16"/>
  <c r="R10" i="16"/>
  <c r="I18" i="16"/>
  <c r="Q10" i="16"/>
  <c r="I16" i="16"/>
  <c r="O10" i="16"/>
  <c r="I15" i="16"/>
  <c r="N10" i="16"/>
  <c r="I14" i="16"/>
  <c r="M10" i="16"/>
  <c r="I13" i="16"/>
  <c r="L10" i="16"/>
  <c r="I12" i="16"/>
  <c r="K10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D9" i="16"/>
  <c r="H28" i="16"/>
  <c r="H7" i="16"/>
  <c r="AA9" i="16"/>
  <c r="H27" i="16"/>
  <c r="H6" i="16"/>
  <c r="Z9" i="16"/>
  <c r="H5" i="16"/>
  <c r="X9" i="16"/>
  <c r="H25" i="16"/>
  <c r="W9" i="16"/>
  <c r="H3" i="16"/>
  <c r="U9" i="16"/>
  <c r="H22" i="16"/>
  <c r="T9" i="16"/>
  <c r="H21" i="16"/>
  <c r="S9" i="16"/>
  <c r="H20" i="16"/>
  <c r="R9" i="16"/>
  <c r="H19" i="16"/>
  <c r="Q9" i="16"/>
  <c r="H18" i="16"/>
  <c r="O9" i="16"/>
  <c r="H16" i="16"/>
  <c r="N9" i="16"/>
  <c r="H15" i="16"/>
  <c r="M9" i="16"/>
  <c r="H14" i="16"/>
  <c r="L9" i="16"/>
  <c r="H13" i="16"/>
  <c r="K9" i="16"/>
  <c r="H12" i="16"/>
  <c r="AI9" i="15"/>
  <c r="H33" i="15"/>
  <c r="H6" i="15"/>
  <c r="I33" i="15"/>
  <c r="AI10" i="15"/>
  <c r="I36" i="15"/>
  <c r="I35" i="15"/>
  <c r="AK10" i="15"/>
  <c r="I32" i="15"/>
  <c r="I31" i="15"/>
  <c r="AE10" i="15"/>
  <c r="I29" i="15"/>
  <c r="AC10" i="15"/>
  <c r="I27" i="15"/>
  <c r="I4" i="15"/>
  <c r="I25" i="15"/>
  <c r="X10" i="15"/>
  <c r="I24" i="15"/>
  <c r="I3" i="15"/>
  <c r="I22" i="15"/>
  <c r="U10" i="15"/>
  <c r="I20" i="15"/>
  <c r="S10" i="15"/>
  <c r="I21" i="15"/>
  <c r="T10" i="15"/>
  <c r="I18" i="15"/>
  <c r="Q10" i="15"/>
  <c r="I19" i="15"/>
  <c r="R10" i="15"/>
  <c r="I16" i="15"/>
  <c r="O10" i="15"/>
  <c r="I15" i="15"/>
  <c r="N10" i="15"/>
  <c r="I14" i="15"/>
  <c r="M10" i="15"/>
  <c r="I13" i="15"/>
  <c r="L10" i="15"/>
  <c r="I12" i="15"/>
  <c r="K10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P9" i="15"/>
  <c r="H37" i="15"/>
  <c r="H7" i="15"/>
  <c r="AN9" i="15"/>
  <c r="AK9" i="15"/>
  <c r="H35" i="15"/>
  <c r="AH9" i="15"/>
  <c r="H32" i="15"/>
  <c r="AE9" i="15"/>
  <c r="H31" i="15"/>
  <c r="AC9" i="15"/>
  <c r="H29" i="15"/>
  <c r="Z9" i="15"/>
  <c r="H27" i="15"/>
  <c r="X9" i="15"/>
  <c r="H25" i="15"/>
  <c r="W9" i="15"/>
  <c r="U9" i="15"/>
  <c r="H22" i="15"/>
  <c r="S9" i="15"/>
  <c r="H20" i="15"/>
  <c r="T9" i="15"/>
  <c r="H21" i="15"/>
  <c r="Q9" i="15"/>
  <c r="H18" i="15"/>
  <c r="R9" i="15"/>
  <c r="H19" i="15"/>
  <c r="O9" i="15"/>
  <c r="H16" i="15"/>
  <c r="N9" i="15"/>
  <c r="H15" i="15"/>
  <c r="M9" i="15"/>
  <c r="H14" i="15"/>
  <c r="L9" i="15"/>
  <c r="H13" i="15"/>
  <c r="K9" i="15"/>
  <c r="H12" i="15"/>
  <c r="I45" i="15"/>
  <c r="I44" i="15"/>
  <c r="I43" i="15"/>
  <c r="I42" i="15"/>
  <c r="I41" i="15"/>
  <c r="I39" i="15"/>
  <c r="I37" i="15"/>
  <c r="AP10" i="15"/>
  <c r="AL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H39" i="13"/>
  <c r="H40" i="13"/>
  <c r="AF9" i="13"/>
  <c r="H33" i="13"/>
  <c r="H35" i="13"/>
  <c r="H34" i="13"/>
  <c r="H32" i="13"/>
  <c r="H11" i="13"/>
  <c r="H12" i="13"/>
  <c r="H13" i="13"/>
  <c r="H14" i="13"/>
  <c r="H15" i="13"/>
  <c r="H17" i="13"/>
  <c r="H18" i="13"/>
  <c r="H20" i="13"/>
  <c r="H21" i="13"/>
  <c r="H23" i="13"/>
  <c r="H24" i="13"/>
  <c r="H25" i="13"/>
  <c r="H26" i="13"/>
  <c r="H27" i="13"/>
  <c r="H29" i="13"/>
  <c r="H30" i="13"/>
  <c r="AQ9" i="13"/>
  <c r="AO9" i="13"/>
  <c r="AM9" i="13"/>
  <c r="AJ9" i="13"/>
  <c r="AH9" i="13"/>
  <c r="AG9" i="13"/>
  <c r="AE9" i="13"/>
  <c r="H55" i="13"/>
  <c r="H54" i="13"/>
  <c r="H53" i="13"/>
  <c r="H52" i="13"/>
  <c r="H51" i="13"/>
  <c r="H50" i="13"/>
  <c r="H49" i="13"/>
  <c r="H48" i="13"/>
  <c r="H47" i="13"/>
  <c r="H46" i="13"/>
  <c r="H44" i="13"/>
  <c r="H42" i="13"/>
  <c r="H37" i="13"/>
  <c r="T9" i="13"/>
  <c r="S9" i="13"/>
  <c r="R9" i="13"/>
  <c r="Q9" i="13"/>
  <c r="P9" i="13"/>
  <c r="AC9" i="13"/>
  <c r="AB9" i="13"/>
  <c r="Y9" i="13"/>
  <c r="V9" i="13"/>
  <c r="Z9" i="13"/>
  <c r="X9" i="13"/>
  <c r="W9" i="13"/>
  <c r="N9" i="13"/>
  <c r="M9" i="13"/>
  <c r="L9" i="13"/>
  <c r="K9" i="13"/>
  <c r="J9" i="13"/>
  <c r="AJ9" i="10"/>
  <c r="AI9" i="10"/>
  <c r="AH9" i="10"/>
  <c r="AG9" i="10"/>
  <c r="AF9" i="10"/>
  <c r="G8" i="10"/>
  <c r="F8" i="10"/>
  <c r="E8" i="10"/>
  <c r="D8" i="10"/>
  <c r="C8" i="10"/>
  <c r="B8" i="10"/>
  <c r="A8" i="10"/>
  <c r="G7" i="10"/>
  <c r="F7" i="10"/>
  <c r="E7" i="10"/>
  <c r="D7" i="10"/>
  <c r="C7" i="10"/>
  <c r="B7" i="10"/>
  <c r="A7" i="10"/>
  <c r="G6" i="10"/>
  <c r="F6" i="10"/>
  <c r="E6" i="10"/>
  <c r="D6" i="10"/>
  <c r="C6" i="10"/>
  <c r="B6" i="10"/>
  <c r="A6" i="10"/>
  <c r="G5" i="10"/>
  <c r="F5" i="10"/>
  <c r="E5" i="10"/>
  <c r="D5" i="10"/>
  <c r="C5" i="10"/>
  <c r="B5" i="10"/>
  <c r="A5" i="10"/>
  <c r="G4" i="10"/>
  <c r="F4" i="10"/>
  <c r="E4" i="10"/>
  <c r="D4" i="10"/>
  <c r="C4" i="10"/>
  <c r="B4" i="10"/>
  <c r="A4" i="10"/>
  <c r="AD9" i="10"/>
  <c r="AC9" i="10"/>
  <c r="AA9" i="10"/>
  <c r="Z9" i="10"/>
  <c r="W9" i="10"/>
  <c r="I22" i="10"/>
  <c r="S9" i="10"/>
  <c r="I18" i="10"/>
  <c r="X9" i="10"/>
  <c r="U9" i="10"/>
  <c r="V9" i="10"/>
  <c r="T9" i="10"/>
  <c r="R9" i="10"/>
  <c r="I37" i="10"/>
  <c r="I36" i="10"/>
  <c r="I35" i="10"/>
  <c r="I34" i="10"/>
  <c r="I33" i="10"/>
  <c r="I31" i="10"/>
  <c r="I30" i="10"/>
  <c r="I28" i="10"/>
  <c r="I7" i="10"/>
  <c r="I27" i="10"/>
  <c r="I4" i="10"/>
  <c r="I25" i="10"/>
  <c r="I24" i="10"/>
  <c r="I23" i="10"/>
  <c r="I8" i="10"/>
  <c r="I20" i="10"/>
  <c r="I6" i="10"/>
  <c r="I21" i="10"/>
  <c r="I19" i="10"/>
  <c r="I5" i="10"/>
  <c r="I17" i="10"/>
  <c r="I15" i="10"/>
  <c r="I14" i="10"/>
  <c r="I13" i="10"/>
  <c r="I12" i="10"/>
  <c r="I11" i="10"/>
  <c r="P9" i="10"/>
  <c r="N9" i="10"/>
  <c r="M9" i="10"/>
  <c r="L9" i="10"/>
  <c r="K9" i="10"/>
  <c r="J9" i="10"/>
  <c r="F28" i="6"/>
  <c r="Z28" i="6"/>
  <c r="U91" i="8"/>
  <c r="W91" i="8"/>
  <c r="Q91" i="8"/>
  <c r="O93" i="8"/>
  <c r="W68" i="8"/>
  <c r="W67" i="8"/>
  <c r="M86" i="8"/>
  <c r="M85" i="8"/>
  <c r="M84" i="8"/>
  <c r="M83" i="8"/>
  <c r="M78" i="8"/>
  <c r="M77" i="8"/>
  <c r="M76" i="8"/>
  <c r="M75" i="8"/>
  <c r="M70" i="8"/>
  <c r="M69" i="8"/>
  <c r="M68" i="8"/>
  <c r="M67" i="8"/>
  <c r="M93" i="8"/>
  <c r="AA93" i="8"/>
  <c r="Y93" i="8"/>
  <c r="Y70" i="8"/>
  <c r="Y69" i="8"/>
  <c r="Y68" i="8"/>
  <c r="Y67" i="8"/>
  <c r="AI85" i="8"/>
  <c r="Y85" i="8"/>
  <c r="AI84" i="8"/>
  <c r="AI83" i="8"/>
  <c r="Y83" i="8"/>
  <c r="Y75" i="8"/>
  <c r="Y76" i="8"/>
  <c r="Y77" i="8"/>
  <c r="Y78" i="8"/>
  <c r="Y84" i="8"/>
  <c r="Y86" i="8"/>
  <c r="Y91" i="8"/>
  <c r="Y92" i="8"/>
  <c r="Y94" i="8"/>
  <c r="Y99" i="8"/>
  <c r="Y100" i="8"/>
  <c r="Y101" i="8"/>
  <c r="Y102" i="8"/>
  <c r="C85" i="8"/>
  <c r="K69" i="8"/>
  <c r="K68" i="8"/>
  <c r="K67" i="8"/>
  <c r="H106" i="12"/>
  <c r="H105" i="12"/>
  <c r="H104" i="12"/>
  <c r="H103" i="12"/>
  <c r="H101" i="12"/>
  <c r="H100" i="12"/>
  <c r="H99" i="12"/>
  <c r="H98" i="12"/>
  <c r="H97" i="12"/>
  <c r="H96" i="12"/>
  <c r="H95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H74" i="12"/>
  <c r="H73" i="12"/>
  <c r="H71" i="12"/>
  <c r="H70" i="12"/>
  <c r="H69" i="12"/>
  <c r="H68" i="12"/>
  <c r="H67" i="12"/>
  <c r="H66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S11" i="12"/>
  <c r="H48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S5" i="12"/>
  <c r="H31" i="12"/>
  <c r="H30" i="12"/>
  <c r="H29" i="12"/>
  <c r="H28" i="12"/>
  <c r="H26" i="12"/>
  <c r="H25" i="12"/>
  <c r="H24" i="12"/>
  <c r="H23" i="12"/>
  <c r="S10" i="12"/>
  <c r="H22" i="12"/>
  <c r="H21" i="12"/>
  <c r="H20" i="12"/>
  <c r="H18" i="12"/>
  <c r="H17" i="12"/>
  <c r="H16" i="12"/>
  <c r="H15" i="12"/>
  <c r="H14" i="12"/>
  <c r="S13" i="12"/>
  <c r="H13" i="12"/>
  <c r="H12" i="12"/>
  <c r="H11" i="12"/>
  <c r="H10" i="12"/>
  <c r="H9" i="12"/>
  <c r="S9" i="12"/>
  <c r="H8" i="12"/>
  <c r="S6" i="12"/>
  <c r="S3" i="12"/>
  <c r="S2" i="12"/>
  <c r="A85" i="8"/>
  <c r="A69" i="8"/>
  <c r="A91" i="8"/>
  <c r="A68" i="8"/>
  <c r="A67" i="8"/>
  <c r="A102" i="8"/>
  <c r="A101" i="8"/>
  <c r="A100" i="8"/>
  <c r="A99" i="8"/>
  <c r="M101" i="8"/>
  <c r="M102" i="8"/>
  <c r="M100" i="8"/>
  <c r="M99" i="8"/>
  <c r="A94" i="8"/>
  <c r="A93" i="8"/>
  <c r="A92" i="8"/>
  <c r="M94" i="8"/>
  <c r="M92" i="8"/>
  <c r="M91" i="8"/>
  <c r="A70" i="8"/>
  <c r="A78" i="8"/>
  <c r="A77" i="8"/>
  <c r="A76" i="8"/>
  <c r="A75" i="8"/>
  <c r="M159" i="8"/>
  <c r="M157" i="8"/>
  <c r="M149" i="8"/>
  <c r="M143" i="8"/>
  <c r="M142" i="8"/>
  <c r="M141" i="8"/>
  <c r="M135" i="8"/>
  <c r="M136" i="8"/>
  <c r="M134" i="8"/>
  <c r="M127" i="8"/>
  <c r="M110" i="8"/>
  <c r="M109" i="8"/>
  <c r="M111" i="8"/>
  <c r="A111" i="8"/>
  <c r="M128" i="8"/>
  <c r="M126" i="8"/>
  <c r="M125" i="8"/>
  <c r="A86" i="8"/>
  <c r="A84" i="8"/>
  <c r="A83" i="8"/>
  <c r="A136" i="8"/>
  <c r="A135" i="8"/>
  <c r="A134" i="8"/>
  <c r="A133" i="8"/>
  <c r="Y160" i="8"/>
  <c r="Y159" i="8"/>
  <c r="Y158" i="8"/>
  <c r="Y157" i="8"/>
  <c r="M160" i="8"/>
  <c r="M158" i="8"/>
  <c r="A160" i="8"/>
  <c r="A159" i="8"/>
  <c r="A158" i="8"/>
  <c r="A157" i="8"/>
  <c r="Y117" i="8"/>
  <c r="Y119" i="8"/>
  <c r="Y109" i="8"/>
  <c r="Y110" i="8"/>
  <c r="Y111" i="8"/>
  <c r="Y112" i="8"/>
  <c r="Y125" i="8"/>
  <c r="Y126" i="8"/>
  <c r="Y127" i="8"/>
  <c r="Y128" i="8"/>
  <c r="Y152" i="8"/>
  <c r="Y151" i="8"/>
  <c r="Y150" i="8"/>
  <c r="Y149" i="8"/>
  <c r="Y144" i="8"/>
  <c r="Y143" i="8"/>
  <c r="Y142" i="8"/>
  <c r="Y141" i="8"/>
  <c r="Y136" i="8"/>
  <c r="Y135" i="8"/>
  <c r="Y134" i="8"/>
  <c r="Y133" i="8"/>
  <c r="Y120" i="8"/>
  <c r="Y118" i="8"/>
  <c r="M152" i="8"/>
  <c r="M151" i="8"/>
  <c r="M150" i="8"/>
  <c r="M144" i="8"/>
  <c r="M120" i="8"/>
  <c r="M119" i="8"/>
  <c r="M118" i="8"/>
  <c r="M117" i="8"/>
  <c r="M112" i="8"/>
  <c r="A125" i="8"/>
  <c r="A126" i="8"/>
  <c r="A127" i="8"/>
  <c r="A128" i="8"/>
  <c r="A143" i="8"/>
  <c r="A152" i="8"/>
  <c r="A151" i="8"/>
  <c r="A150" i="8"/>
  <c r="A149" i="8"/>
  <c r="A144" i="8"/>
  <c r="A142" i="8"/>
  <c r="A141" i="8"/>
  <c r="A119" i="8"/>
  <c r="A120" i="8"/>
  <c r="A118" i="8"/>
  <c r="A117" i="8"/>
  <c r="A112" i="8"/>
  <c r="A109" i="8"/>
  <c r="J65" i="9"/>
  <c r="D65" i="9"/>
  <c r="H57" i="9"/>
  <c r="J49" i="9"/>
  <c r="F49" i="9"/>
  <c r="B49" i="9"/>
  <c r="J48" i="9"/>
  <c r="A48" i="9"/>
  <c r="J47" i="9"/>
  <c r="A47" i="9"/>
  <c r="H716" i="9"/>
  <c r="J724" i="9"/>
  <c r="L713" i="9"/>
  <c r="L721" i="9"/>
  <c r="L722" i="9"/>
  <c r="L714" i="9"/>
  <c r="A722" i="9"/>
  <c r="A723" i="9"/>
  <c r="A725" i="9"/>
  <c r="A714" i="9"/>
  <c r="A715" i="9"/>
  <c r="A717" i="9"/>
  <c r="B724" i="9"/>
  <c r="B716" i="9"/>
  <c r="D716" i="9"/>
  <c r="B162" i="9"/>
  <c r="F162" i="9"/>
  <c r="L86" i="9"/>
  <c r="L167" i="9"/>
  <c r="L143" i="9"/>
  <c r="L135" i="9"/>
  <c r="L151" i="9"/>
  <c r="L159" i="9"/>
  <c r="L102" i="9"/>
  <c r="L54" i="9"/>
  <c r="L46" i="9"/>
  <c r="L94" i="9"/>
  <c r="A147" i="9"/>
  <c r="J146" i="9"/>
  <c r="H146" i="9"/>
  <c r="F146" i="9"/>
  <c r="D146" i="9"/>
  <c r="B146" i="9"/>
  <c r="A145" i="9"/>
  <c r="A144" i="9"/>
  <c r="L29" i="9"/>
  <c r="L30" i="9"/>
  <c r="A31" i="9"/>
  <c r="A32" i="9"/>
  <c r="A33" i="9"/>
  <c r="A34" i="9"/>
  <c r="L37" i="9"/>
  <c r="A39" i="9"/>
  <c r="A40" i="9"/>
  <c r="A42" i="9"/>
  <c r="L45" i="9"/>
  <c r="A50" i="9"/>
  <c r="L53" i="9"/>
  <c r="A55" i="9"/>
  <c r="A56" i="9"/>
  <c r="A58" i="9"/>
  <c r="L61" i="9"/>
  <c r="L62" i="9"/>
  <c r="A63" i="9"/>
  <c r="A64" i="9"/>
  <c r="A65" i="9"/>
  <c r="A66" i="9"/>
  <c r="D123" i="9"/>
  <c r="H123" i="9"/>
  <c r="J123" i="9"/>
  <c r="F123" i="9"/>
  <c r="A124" i="9"/>
  <c r="A122" i="9"/>
  <c r="A121" i="9"/>
  <c r="L119" i="9"/>
  <c r="L199" i="9"/>
  <c r="L207" i="9"/>
  <c r="L110" i="9"/>
  <c r="H113" i="9"/>
  <c r="A113" i="9"/>
  <c r="L109" i="9"/>
  <c r="L78" i="9"/>
  <c r="L77" i="9"/>
  <c r="A114" i="9"/>
  <c r="A112" i="9"/>
  <c r="A111" i="9"/>
  <c r="A106" i="9"/>
  <c r="F105" i="9"/>
  <c r="B105" i="9"/>
  <c r="A104" i="9"/>
  <c r="A103" i="9"/>
  <c r="L101" i="9"/>
  <c r="A98" i="9"/>
  <c r="J97" i="9"/>
  <c r="H97" i="9"/>
  <c r="F97" i="9"/>
  <c r="D97" i="9"/>
  <c r="B97" i="9"/>
  <c r="A96" i="9"/>
  <c r="A95" i="9"/>
  <c r="L93" i="9"/>
  <c r="A90" i="9"/>
  <c r="J89" i="9"/>
  <c r="H89" i="9"/>
  <c r="F89" i="9"/>
  <c r="D89" i="9"/>
  <c r="B89" i="9"/>
  <c r="A88" i="9"/>
  <c r="A87" i="9"/>
  <c r="L85" i="9"/>
  <c r="A82" i="9"/>
  <c r="A81" i="9"/>
  <c r="A80" i="9"/>
  <c r="A79" i="9"/>
  <c r="L158" i="9"/>
  <c r="J154" i="9"/>
  <c r="H154" i="9"/>
  <c r="F154" i="9"/>
  <c r="D154" i="9"/>
  <c r="B154" i="9"/>
  <c r="L150" i="9"/>
  <c r="L215" i="9"/>
  <c r="H218" i="9"/>
  <c r="A218" i="9"/>
  <c r="L214" i="9"/>
  <c r="H202" i="9"/>
  <c r="B202" i="9"/>
  <c r="J202" i="9"/>
  <c r="F202" i="9"/>
  <c r="D202" i="9"/>
  <c r="L191" i="9"/>
  <c r="L183" i="9"/>
  <c r="L182" i="9"/>
  <c r="A171" i="9"/>
  <c r="J170" i="9"/>
  <c r="A170" i="9"/>
  <c r="A169" i="9"/>
  <c r="A168" i="9"/>
  <c r="L166" i="9"/>
  <c r="A163" i="9"/>
  <c r="A161" i="9"/>
  <c r="A160" i="9"/>
  <c r="A155" i="9"/>
  <c r="A153" i="9"/>
  <c r="A152" i="9"/>
  <c r="L142" i="9"/>
  <c r="A139" i="9"/>
  <c r="A138" i="9"/>
  <c r="A137" i="9"/>
  <c r="A136" i="9"/>
  <c r="L134" i="9"/>
  <c r="B210" i="9"/>
  <c r="F210" i="9"/>
  <c r="A210" i="9"/>
  <c r="A219" i="9"/>
  <c r="A217" i="9"/>
  <c r="A216" i="9"/>
  <c r="A211" i="9"/>
  <c r="A209" i="9"/>
  <c r="A208" i="9"/>
  <c r="L206" i="9"/>
  <c r="A203" i="9"/>
  <c r="A201" i="9"/>
  <c r="A200" i="9"/>
  <c r="L198" i="9"/>
  <c r="A195" i="9"/>
  <c r="J194" i="9"/>
  <c r="H194" i="9"/>
  <c r="F194" i="9"/>
  <c r="D194" i="9"/>
  <c r="B194" i="9"/>
  <c r="A193" i="9"/>
  <c r="A192" i="9"/>
  <c r="L190" i="9"/>
  <c r="A187" i="9"/>
  <c r="A186" i="9"/>
  <c r="A185" i="9"/>
  <c r="A184" i="9"/>
  <c r="B259" i="9"/>
  <c r="F259" i="9"/>
  <c r="H251" i="9"/>
  <c r="H267" i="9"/>
  <c r="L503" i="9"/>
  <c r="L495" i="9"/>
  <c r="L487" i="9"/>
  <c r="L479" i="9"/>
  <c r="L471" i="9"/>
  <c r="L455" i="9"/>
  <c r="L447" i="9"/>
  <c r="L439" i="9"/>
  <c r="L431" i="9"/>
  <c r="L423" i="9"/>
  <c r="L407" i="9"/>
  <c r="L399" i="9"/>
  <c r="L391" i="9"/>
  <c r="L383" i="9"/>
  <c r="L375" i="9"/>
  <c r="L359" i="9"/>
  <c r="L351" i="9"/>
  <c r="L343" i="9"/>
  <c r="L335" i="9"/>
  <c r="L327" i="9"/>
  <c r="L311" i="9"/>
  <c r="L303" i="9"/>
  <c r="L295" i="9"/>
  <c r="L287" i="9"/>
  <c r="L279" i="9"/>
  <c r="L263" i="9"/>
  <c r="L255" i="9"/>
  <c r="L247" i="9"/>
  <c r="L239" i="9"/>
  <c r="L231" i="9"/>
  <c r="J243" i="9"/>
  <c r="A267" i="9"/>
  <c r="A233" i="9"/>
  <c r="A234" i="9"/>
  <c r="A235" i="9"/>
  <c r="A236" i="9"/>
  <c r="A241" i="9"/>
  <c r="A242" i="9"/>
  <c r="B243" i="9"/>
  <c r="D243" i="9"/>
  <c r="F243" i="9"/>
  <c r="H243" i="9"/>
  <c r="A244" i="9"/>
  <c r="A249" i="9"/>
  <c r="A250" i="9"/>
  <c r="B251" i="9"/>
  <c r="D251" i="9"/>
  <c r="F251" i="9"/>
  <c r="J251" i="9"/>
  <c r="A252" i="9"/>
  <c r="A257" i="9"/>
  <c r="A258" i="9"/>
  <c r="A260" i="9"/>
  <c r="A265" i="9"/>
  <c r="A266" i="9"/>
  <c r="A268" i="9"/>
  <c r="J291" i="9"/>
  <c r="H315" i="9"/>
  <c r="A315" i="9"/>
  <c r="J315" i="9"/>
  <c r="A316" i="9"/>
  <c r="A314" i="9"/>
  <c r="A313" i="9"/>
  <c r="A308" i="9"/>
  <c r="F307" i="9"/>
  <c r="B307" i="9"/>
  <c r="A306" i="9"/>
  <c r="A305" i="9"/>
  <c r="A300" i="9"/>
  <c r="J299" i="9"/>
  <c r="F299" i="9"/>
  <c r="D299" i="9"/>
  <c r="B299" i="9"/>
  <c r="A298" i="9"/>
  <c r="A297" i="9"/>
  <c r="A292" i="9"/>
  <c r="H291" i="9"/>
  <c r="F291" i="9"/>
  <c r="D291" i="9"/>
  <c r="B291" i="9"/>
  <c r="A290" i="9"/>
  <c r="A289" i="9"/>
  <c r="A284" i="9"/>
  <c r="A283" i="9"/>
  <c r="A282" i="9"/>
  <c r="A281" i="9"/>
  <c r="B355" i="9"/>
  <c r="F355" i="9"/>
  <c r="H347" i="9"/>
  <c r="F363" i="9"/>
  <c r="H363" i="9"/>
  <c r="B347" i="9"/>
  <c r="D347" i="9"/>
  <c r="J347" i="9"/>
  <c r="A364" i="9"/>
  <c r="A362" i="9"/>
  <c r="A361" i="9"/>
  <c r="A356" i="9"/>
  <c r="A354" i="9"/>
  <c r="A353" i="9"/>
  <c r="A348" i="9"/>
  <c r="F347" i="9"/>
  <c r="A346" i="9"/>
  <c r="A345" i="9"/>
  <c r="A340" i="9"/>
  <c r="J339" i="9"/>
  <c r="H339" i="9"/>
  <c r="F339" i="9"/>
  <c r="D339" i="9"/>
  <c r="B339" i="9"/>
  <c r="A338" i="9"/>
  <c r="A337" i="9"/>
  <c r="A332" i="9"/>
  <c r="A331" i="9"/>
  <c r="A330" i="9"/>
  <c r="A329" i="9"/>
  <c r="H411" i="9"/>
  <c r="A411" i="9"/>
  <c r="B403" i="9"/>
  <c r="F403" i="9"/>
  <c r="F395" i="9"/>
  <c r="H395" i="9"/>
  <c r="J387" i="9"/>
  <c r="H387" i="9"/>
  <c r="F387" i="9"/>
  <c r="D387" i="9"/>
  <c r="B387" i="9"/>
  <c r="A377" i="9"/>
  <c r="A378" i="9"/>
  <c r="A379" i="9"/>
  <c r="A380" i="9"/>
  <c r="A385" i="9"/>
  <c r="A386" i="9"/>
  <c r="A388" i="9"/>
  <c r="A393" i="9"/>
  <c r="A394" i="9"/>
  <c r="A396" i="9"/>
  <c r="A401" i="9"/>
  <c r="A402" i="9"/>
  <c r="A404" i="9"/>
  <c r="A409" i="9"/>
  <c r="A410" i="9"/>
  <c r="A412" i="9"/>
  <c r="B451" i="9"/>
  <c r="F451" i="9"/>
  <c r="A449" i="9"/>
  <c r="A450" i="9"/>
  <c r="A452" i="9"/>
  <c r="H443" i="9"/>
  <c r="F443" i="9"/>
  <c r="A443" i="9"/>
  <c r="A425" i="9"/>
  <c r="A426" i="9"/>
  <c r="A427" i="9"/>
  <c r="A428" i="9"/>
  <c r="A433" i="9"/>
  <c r="A434" i="9"/>
  <c r="B435" i="9"/>
  <c r="D435" i="9"/>
  <c r="F435" i="9"/>
  <c r="H435" i="9"/>
  <c r="J435" i="9"/>
  <c r="A436" i="9"/>
  <c r="A441" i="9"/>
  <c r="A442" i="9"/>
  <c r="A444" i="9"/>
  <c r="A457" i="9"/>
  <c r="A458" i="9"/>
  <c r="H459" i="9"/>
  <c r="A459" i="9"/>
  <c r="A460" i="9"/>
  <c r="H507" i="9"/>
  <c r="A507" i="9"/>
  <c r="F491" i="9"/>
  <c r="A491" i="9"/>
  <c r="H499" i="9"/>
  <c r="D499" i="9"/>
  <c r="B499" i="9"/>
  <c r="J483" i="9"/>
  <c r="H483" i="9"/>
  <c r="F483" i="9"/>
  <c r="D483" i="9"/>
  <c r="B483" i="9"/>
  <c r="A508" i="9"/>
  <c r="A506" i="9"/>
  <c r="A505" i="9"/>
  <c r="A500" i="9"/>
  <c r="A498" i="9"/>
  <c r="A497" i="9"/>
  <c r="A492" i="9"/>
  <c r="A490" i="9"/>
  <c r="A489" i="9"/>
  <c r="A484" i="9"/>
  <c r="A482" i="9"/>
  <c r="A481" i="9"/>
  <c r="A476" i="9"/>
  <c r="A475" i="9"/>
  <c r="A474" i="9"/>
  <c r="A473" i="9"/>
  <c r="J531" i="9"/>
  <c r="H555" i="9"/>
  <c r="A555" i="9"/>
  <c r="A556" i="9"/>
  <c r="A554" i="9"/>
  <c r="A553" i="9"/>
  <c r="L551" i="9"/>
  <c r="A548" i="9"/>
  <c r="H547" i="9"/>
  <c r="D547" i="9"/>
  <c r="B547" i="9"/>
  <c r="A546" i="9"/>
  <c r="A545" i="9"/>
  <c r="L543" i="9"/>
  <c r="A540" i="9"/>
  <c r="H539" i="9"/>
  <c r="A539" i="9"/>
  <c r="A538" i="9"/>
  <c r="A537" i="9"/>
  <c r="L535" i="9"/>
  <c r="A532" i="9"/>
  <c r="H531" i="9"/>
  <c r="F531" i="9"/>
  <c r="D531" i="9"/>
  <c r="B531" i="9"/>
  <c r="A530" i="9"/>
  <c r="A529" i="9"/>
  <c r="L527" i="9"/>
  <c r="A524" i="9"/>
  <c r="A523" i="9"/>
  <c r="A522" i="9"/>
  <c r="A521" i="9"/>
  <c r="L519" i="9"/>
  <c r="B595" i="9"/>
  <c r="D595" i="9"/>
  <c r="H595" i="9"/>
  <c r="F579" i="9"/>
  <c r="H587" i="9"/>
  <c r="A587" i="9"/>
  <c r="D579" i="9"/>
  <c r="A572" i="9"/>
  <c r="A571" i="9"/>
  <c r="A570" i="9"/>
  <c r="A569" i="9"/>
  <c r="L615" i="9"/>
  <c r="A617" i="9"/>
  <c r="A618" i="9"/>
  <c r="H619" i="9"/>
  <c r="J619" i="9"/>
  <c r="A620" i="9"/>
  <c r="L623" i="9"/>
  <c r="A625" i="9"/>
  <c r="A626" i="9"/>
  <c r="B627" i="9"/>
  <c r="D627" i="9"/>
  <c r="F627" i="9"/>
  <c r="H627" i="9"/>
  <c r="J627" i="9"/>
  <c r="A628" i="9"/>
  <c r="L631" i="9"/>
  <c r="A633" i="9"/>
  <c r="A634" i="9"/>
  <c r="B635" i="9"/>
  <c r="D635" i="9"/>
  <c r="F635" i="9"/>
  <c r="J635" i="9"/>
  <c r="A636" i="9"/>
  <c r="L639" i="9"/>
  <c r="A641" i="9"/>
  <c r="A642" i="9"/>
  <c r="A643" i="9"/>
  <c r="A644" i="9"/>
  <c r="L647" i="9"/>
  <c r="A649" i="9"/>
  <c r="A650" i="9"/>
  <c r="H651" i="9"/>
  <c r="J651" i="9"/>
  <c r="A652" i="9"/>
  <c r="L664" i="9"/>
  <c r="A666" i="9"/>
  <c r="A667" i="9"/>
  <c r="B668" i="9"/>
  <c r="J668" i="9"/>
  <c r="A669" i="9"/>
  <c r="L672" i="9"/>
  <c r="A674" i="9"/>
  <c r="A675" i="9"/>
  <c r="B676" i="9"/>
  <c r="D676" i="9"/>
  <c r="F676" i="9"/>
  <c r="H676" i="9"/>
  <c r="J676" i="9"/>
  <c r="A677" i="9"/>
  <c r="L680" i="9"/>
  <c r="A682" i="9"/>
  <c r="A683" i="9"/>
  <c r="F684" i="9"/>
  <c r="A684" i="9"/>
  <c r="A685" i="9"/>
  <c r="L688" i="9"/>
  <c r="A690" i="9"/>
  <c r="A691" i="9"/>
  <c r="A692" i="9"/>
  <c r="A693" i="9"/>
  <c r="L696" i="9"/>
  <c r="A698" i="9"/>
  <c r="A699" i="9"/>
  <c r="D700" i="9"/>
  <c r="A700" i="9"/>
  <c r="A701" i="9"/>
  <c r="A604" i="9"/>
  <c r="A603" i="9"/>
  <c r="A602" i="9"/>
  <c r="A601" i="9"/>
  <c r="L599" i="9"/>
  <c r="A596" i="9"/>
  <c r="A594" i="9"/>
  <c r="A593" i="9"/>
  <c r="L591" i="9"/>
  <c r="A588" i="9"/>
  <c r="A586" i="9"/>
  <c r="A585" i="9"/>
  <c r="L583" i="9"/>
  <c r="A580" i="9"/>
  <c r="J579" i="9"/>
  <c r="H579" i="9"/>
  <c r="B579" i="9"/>
  <c r="A578" i="9"/>
  <c r="A577" i="9"/>
  <c r="L575" i="9"/>
  <c r="L567" i="9"/>
  <c r="V28" i="6"/>
  <c r="C59" i="8"/>
  <c r="C58" i="8"/>
  <c r="C4" i="8"/>
  <c r="C5" i="8"/>
  <c r="J34" i="4"/>
  <c r="D34" i="4"/>
  <c r="J66" i="4"/>
  <c r="H66" i="4"/>
  <c r="A66" i="4"/>
  <c r="H58" i="4"/>
  <c r="D58" i="4"/>
  <c r="J50" i="4"/>
  <c r="D50" i="4"/>
  <c r="B50" i="4"/>
  <c r="J42" i="4"/>
  <c r="H42" i="4"/>
  <c r="F42" i="4"/>
  <c r="B42" i="4"/>
  <c r="D42" i="4"/>
  <c r="A67" i="4"/>
  <c r="A65" i="4"/>
  <c r="A64" i="4"/>
  <c r="L62" i="4"/>
  <c r="A59" i="4"/>
  <c r="A57" i="4"/>
  <c r="A56" i="4"/>
  <c r="L54" i="4"/>
  <c r="A51" i="4"/>
  <c r="A49" i="4"/>
  <c r="A48" i="4"/>
  <c r="L46" i="4"/>
  <c r="A43" i="4"/>
  <c r="A41" i="4"/>
  <c r="A40" i="4"/>
  <c r="L38" i="4"/>
  <c r="A35" i="4"/>
  <c r="A33" i="4"/>
  <c r="A32" i="4"/>
  <c r="L30" i="4"/>
  <c r="A451" i="4"/>
  <c r="J450" i="4"/>
  <c r="H450" i="4"/>
  <c r="D450" i="4"/>
  <c r="A449" i="4"/>
  <c r="A448" i="4"/>
  <c r="L446" i="4"/>
  <c r="A443" i="4"/>
  <c r="J442" i="4"/>
  <c r="F442" i="4"/>
  <c r="A441" i="4"/>
  <c r="A440" i="4"/>
  <c r="L438" i="4"/>
  <c r="A435" i="4"/>
  <c r="J434" i="4"/>
  <c r="H434" i="4"/>
  <c r="D434" i="4"/>
  <c r="A433" i="4"/>
  <c r="A432" i="4"/>
  <c r="L430" i="4"/>
  <c r="A427" i="4"/>
  <c r="J426" i="4"/>
  <c r="H426" i="4"/>
  <c r="F426" i="4"/>
  <c r="D426" i="4"/>
  <c r="B426" i="4"/>
  <c r="A425" i="4"/>
  <c r="A424" i="4"/>
  <c r="L422" i="4"/>
  <c r="A419" i="4"/>
  <c r="B418" i="4"/>
  <c r="A418" i="4"/>
  <c r="A417" i="4"/>
  <c r="A416" i="4"/>
  <c r="L414" i="4"/>
  <c r="A403" i="4"/>
  <c r="J402" i="4"/>
  <c r="D402" i="4"/>
  <c r="H402" i="4"/>
  <c r="A402" i="4"/>
  <c r="A401" i="4"/>
  <c r="A400" i="4"/>
  <c r="L398" i="4"/>
  <c r="A395" i="4"/>
  <c r="J394" i="4"/>
  <c r="F394" i="4"/>
  <c r="A393" i="4"/>
  <c r="A392" i="4"/>
  <c r="L390" i="4"/>
  <c r="A387" i="4"/>
  <c r="A386" i="4"/>
  <c r="A385" i="4"/>
  <c r="A384" i="4"/>
  <c r="L382" i="4"/>
  <c r="A379" i="4"/>
  <c r="J378" i="4"/>
  <c r="H378" i="4"/>
  <c r="F378" i="4"/>
  <c r="D378" i="4"/>
  <c r="B378" i="4"/>
  <c r="A377" i="4"/>
  <c r="A376" i="4"/>
  <c r="L374" i="4"/>
  <c r="A371" i="4"/>
  <c r="D370" i="4"/>
  <c r="A370" i="4"/>
  <c r="A369" i="4"/>
  <c r="A368" i="4"/>
  <c r="L366" i="4"/>
  <c r="A355" i="4"/>
  <c r="J354" i="4"/>
  <c r="H354" i="4"/>
  <c r="D354" i="4"/>
  <c r="A354" i="4"/>
  <c r="A353" i="4"/>
  <c r="A352" i="4"/>
  <c r="L350" i="4"/>
  <c r="A347" i="4"/>
  <c r="J346" i="4"/>
  <c r="F346" i="4"/>
  <c r="B346" i="4"/>
  <c r="A345" i="4"/>
  <c r="A344" i="4"/>
  <c r="L342" i="4"/>
  <c r="A339" i="4"/>
  <c r="A338" i="4"/>
  <c r="A337" i="4"/>
  <c r="A336" i="4"/>
  <c r="L334" i="4"/>
  <c r="A331" i="4"/>
  <c r="J330" i="4"/>
  <c r="H330" i="4"/>
  <c r="F330" i="4"/>
  <c r="D330" i="4"/>
  <c r="B330" i="4"/>
  <c r="A329" i="4"/>
  <c r="A328" i="4"/>
  <c r="L326" i="4"/>
  <c r="A323" i="4"/>
  <c r="D322" i="4"/>
  <c r="A322" i="4"/>
  <c r="A321" i="4"/>
  <c r="A320" i="4"/>
  <c r="L318" i="4"/>
  <c r="L78" i="4"/>
  <c r="L126" i="4"/>
  <c r="A83" i="4"/>
  <c r="D82" i="4"/>
  <c r="H82" i="4"/>
  <c r="J82" i="4"/>
  <c r="A81" i="4"/>
  <c r="A80" i="4"/>
  <c r="J130" i="4"/>
  <c r="H130" i="4"/>
  <c r="D130" i="4"/>
  <c r="J98" i="4"/>
  <c r="J114" i="4"/>
  <c r="L110" i="4"/>
  <c r="A112" i="4"/>
  <c r="A113" i="4"/>
  <c r="H114" i="4"/>
  <c r="A115" i="4"/>
  <c r="A104" i="4"/>
  <c r="A105" i="4"/>
  <c r="D106" i="4"/>
  <c r="H106" i="4"/>
  <c r="A107" i="4"/>
  <c r="L102" i="4"/>
  <c r="L94" i="4"/>
  <c r="A96" i="4"/>
  <c r="A97" i="4"/>
  <c r="B98" i="4"/>
  <c r="A98" i="4"/>
  <c r="D98" i="4"/>
  <c r="A99" i="4"/>
  <c r="A88" i="4"/>
  <c r="A89" i="4"/>
  <c r="B90" i="4"/>
  <c r="D90" i="4"/>
  <c r="F90" i="4"/>
  <c r="H90" i="4"/>
  <c r="J90" i="4"/>
  <c r="A91" i="4"/>
  <c r="L86" i="4"/>
  <c r="H162" i="4"/>
  <c r="A162" i="4"/>
  <c r="J162" i="4"/>
  <c r="D146" i="4"/>
  <c r="B146" i="4"/>
  <c r="A163" i="4"/>
  <c r="A161" i="4"/>
  <c r="A160" i="4"/>
  <c r="L158" i="4"/>
  <c r="A155" i="4"/>
  <c r="J154" i="4"/>
  <c r="H154" i="4"/>
  <c r="D154" i="4"/>
  <c r="A153" i="4"/>
  <c r="A152" i="4"/>
  <c r="L150" i="4"/>
  <c r="A147" i="4"/>
  <c r="A145" i="4"/>
  <c r="A144" i="4"/>
  <c r="L142" i="4"/>
  <c r="A139" i="4"/>
  <c r="J138" i="4"/>
  <c r="H138" i="4"/>
  <c r="F138" i="4"/>
  <c r="B138" i="4"/>
  <c r="D138" i="4"/>
  <c r="A137" i="4"/>
  <c r="A136" i="4"/>
  <c r="L134" i="4"/>
  <c r="A131" i="4"/>
  <c r="A129" i="4"/>
  <c r="A128" i="4"/>
  <c r="J210" i="4"/>
  <c r="D178" i="4"/>
  <c r="H178" i="4"/>
  <c r="B210" i="4"/>
  <c r="D210" i="4"/>
  <c r="A211" i="4"/>
  <c r="A209" i="4"/>
  <c r="A208" i="4"/>
  <c r="A203" i="4"/>
  <c r="A201" i="4"/>
  <c r="A200" i="4"/>
  <c r="J194" i="4"/>
  <c r="D194" i="4"/>
  <c r="A194" i="4"/>
  <c r="L174" i="4"/>
  <c r="A176" i="4"/>
  <c r="A177" i="4"/>
  <c r="A179" i="4"/>
  <c r="L182" i="4"/>
  <c r="A184" i="4"/>
  <c r="A185" i="4"/>
  <c r="B186" i="4"/>
  <c r="D186" i="4"/>
  <c r="F186" i="4"/>
  <c r="H186" i="4"/>
  <c r="J186" i="4"/>
  <c r="A187" i="4"/>
  <c r="L190" i="4"/>
  <c r="A192" i="4"/>
  <c r="A193" i="4"/>
  <c r="H194" i="4"/>
  <c r="A195" i="4"/>
  <c r="L198" i="4"/>
  <c r="D202" i="4"/>
  <c r="H202" i="4"/>
  <c r="J202" i="4"/>
  <c r="L206" i="4"/>
  <c r="L238" i="4"/>
  <c r="L254" i="4"/>
  <c r="D258" i="4"/>
  <c r="H258" i="4"/>
  <c r="J258" i="4"/>
  <c r="J242" i="4"/>
  <c r="A242" i="4"/>
  <c r="D250" i="4"/>
  <c r="J250" i="4"/>
  <c r="J226" i="4"/>
  <c r="A226" i="4"/>
  <c r="L222" i="4"/>
  <c r="A224" i="4"/>
  <c r="A225" i="4"/>
  <c r="A227" i="4"/>
  <c r="L230" i="4"/>
  <c r="A232" i="4"/>
  <c r="A233" i="4"/>
  <c r="B234" i="4"/>
  <c r="D234" i="4"/>
  <c r="F234" i="4"/>
  <c r="H234" i="4"/>
  <c r="J234" i="4"/>
  <c r="A235" i="4"/>
  <c r="A240" i="4"/>
  <c r="A241" i="4"/>
  <c r="A243" i="4"/>
  <c r="L246" i="4"/>
  <c r="A248" i="4"/>
  <c r="A249" i="4"/>
  <c r="A251" i="4"/>
  <c r="A256" i="4"/>
  <c r="A257" i="4"/>
  <c r="A259" i="4"/>
  <c r="J282" i="4"/>
  <c r="H282" i="4"/>
  <c r="F282" i="4"/>
  <c r="B282" i="4"/>
  <c r="D282" i="4"/>
  <c r="A307" i="4"/>
  <c r="J306" i="4"/>
  <c r="H306" i="4"/>
  <c r="D306" i="4"/>
  <c r="L302" i="4"/>
  <c r="A305" i="4"/>
  <c r="A304" i="4"/>
  <c r="A299" i="4"/>
  <c r="J298" i="4"/>
  <c r="A298" i="4"/>
  <c r="D298" i="4"/>
  <c r="L294" i="4"/>
  <c r="A297" i="4"/>
  <c r="A296" i="4"/>
  <c r="A291" i="4"/>
  <c r="J290" i="4"/>
  <c r="A290" i="4"/>
  <c r="L286" i="4"/>
  <c r="A289" i="4"/>
  <c r="A288" i="4"/>
  <c r="A283" i="4"/>
  <c r="L278" i="4"/>
  <c r="A281" i="4"/>
  <c r="A280" i="4"/>
  <c r="A275" i="4"/>
  <c r="J274" i="4"/>
  <c r="A274" i="4"/>
  <c r="L270" i="4"/>
  <c r="A273" i="4"/>
  <c r="A272" i="4"/>
  <c r="F87" i="6"/>
  <c r="AR28" i="6"/>
  <c r="F47" i="6"/>
  <c r="B27" i="6"/>
  <c r="B29" i="6"/>
  <c r="B28" i="6"/>
  <c r="B26" i="6"/>
  <c r="A442" i="4"/>
  <c r="A106" i="4"/>
  <c r="A426" i="4"/>
  <c r="A394" i="4"/>
  <c r="A258" i="4"/>
  <c r="A186" i="4"/>
  <c r="A146" i="4"/>
  <c r="A130" i="4"/>
  <c r="A58" i="4"/>
  <c r="A346" i="4"/>
  <c r="A202" i="4"/>
  <c r="A42" i="4"/>
  <c r="A138" i="4"/>
  <c r="A434" i="4"/>
  <c r="A210" i="4"/>
  <c r="A306" i="4"/>
  <c r="A34" i="4"/>
  <c r="A250" i="4"/>
  <c r="A450" i="4"/>
  <c r="A50" i="4"/>
  <c r="A178" i="4"/>
  <c r="A330" i="4"/>
  <c r="A378" i="4"/>
  <c r="A282" i="4"/>
  <c r="A82" i="4"/>
  <c r="A154" i="4"/>
  <c r="A234" i="4"/>
  <c r="A90" i="4"/>
  <c r="A114" i="4"/>
  <c r="A547" i="9"/>
  <c r="A668" i="9"/>
  <c r="A403" i="9"/>
  <c r="A716" i="9"/>
  <c r="A724" i="9"/>
  <c r="A259" i="9"/>
  <c r="A89" i="9"/>
  <c r="A451" i="9"/>
  <c r="A97" i="9"/>
  <c r="A299" i="9"/>
  <c r="A355" i="9"/>
  <c r="A105" i="9"/>
  <c r="A307" i="9"/>
  <c r="A57" i="9"/>
  <c r="A41" i="9"/>
  <c r="A146" i="9"/>
  <c r="A202" i="9"/>
  <c r="A676" i="9"/>
  <c r="A651" i="9"/>
  <c r="A627" i="9"/>
  <c r="A363" i="9"/>
  <c r="A483" i="9"/>
  <c r="A339" i="9"/>
  <c r="A395" i="9"/>
  <c r="A619" i="9"/>
  <c r="A347" i="9"/>
  <c r="A595" i="9"/>
  <c r="A579" i="9"/>
  <c r="A243" i="9"/>
  <c r="A635" i="9"/>
  <c r="A194" i="9"/>
  <c r="A154" i="9"/>
  <c r="A123" i="9"/>
  <c r="A162" i="9"/>
  <c r="A291" i="9"/>
  <c r="A251" i="9"/>
  <c r="A531" i="9"/>
  <c r="A435" i="9"/>
  <c r="A499" i="9"/>
  <c r="A387" i="9"/>
  <c r="A49" i="9"/>
  <c r="S4" i="12"/>
  <c r="S12" i="12"/>
  <c r="A110" i="8"/>
  <c r="M133" i="8"/>
  <c r="I7" i="16"/>
  <c r="AA10" i="16"/>
  <c r="I5" i="16"/>
  <c r="H26" i="16"/>
  <c r="X10" i="16"/>
  <c r="I3" i="16"/>
  <c r="H4" i="16"/>
  <c r="I6" i="15"/>
  <c r="I7" i="15"/>
  <c r="I5" i="15"/>
  <c r="AH10" i="15"/>
  <c r="AN10" i="15"/>
  <c r="W10" i="15"/>
  <c r="H24" i="15"/>
  <c r="Z10" i="15"/>
  <c r="H36" i="15"/>
  <c r="H3" i="15"/>
  <c r="H4" i="15"/>
  <c r="H5" i="15"/>
  <c r="H19" i="13"/>
  <c r="H5" i="13"/>
  <c r="H3" i="13"/>
  <c r="H6" i="13"/>
  <c r="H7" i="13"/>
  <c r="H4" i="13"/>
  <c r="I6" i="19"/>
  <c r="I3" i="19"/>
  <c r="W10" i="19"/>
  <c r="I5" i="19"/>
  <c r="I7" i="17"/>
  <c r="I4" i="17"/>
  <c r="I3" i="17"/>
  <c r="I6" i="18"/>
  <c r="I7" i="18"/>
  <c r="I3" i="18"/>
  <c r="H24" i="18"/>
  <c r="H5" i="18"/>
  <c r="T10" i="18"/>
  <c r="I4" i="18"/>
  <c r="H4" i="18"/>
  <c r="I6" i="17"/>
  <c r="I5" i="17"/>
  <c r="H5" i="17"/>
  <c r="H4" i="17"/>
  <c r="H24" i="17"/>
  <c r="I3" i="21"/>
  <c r="I6" i="21"/>
  <c r="I7" i="21"/>
  <c r="Y10" i="21"/>
  <c r="I5" i="21"/>
  <c r="Q10" i="20"/>
  <c r="U10" i="20"/>
  <c r="S10" i="20"/>
  <c r="Y10" i="20"/>
  <c r="W10" i="20"/>
  <c r="I7" i="23"/>
  <c r="I6" i="23"/>
  <c r="I5" i="23"/>
  <c r="I4" i="23"/>
  <c r="I3" i="23"/>
  <c r="V9" i="32"/>
  <c r="H6" i="32"/>
  <c r="Y9" i="32"/>
  <c r="H7" i="32"/>
  <c r="R9" i="32"/>
  <c r="H5" i="32"/>
  <c r="O9" i="32"/>
  <c r="H4" i="32"/>
  <c r="K9" i="32"/>
  <c r="H3" i="32"/>
  <c r="I5" i="35"/>
  <c r="H7" i="35"/>
  <c r="T9" i="35"/>
  <c r="H6" i="35"/>
  <c r="H5" i="35"/>
  <c r="H4" i="35"/>
  <c r="N9" i="35"/>
  <c r="H3" i="35"/>
  <c r="V9" i="39"/>
  <c r="H4" i="39"/>
  <c r="H7" i="39"/>
  <c r="AG9" i="39"/>
  <c r="AD9" i="39"/>
  <c r="Q9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S15" authorId="0" shapeId="0" xr:uid="{8589F264-F83C-41BF-8F15-92645780EAEA}">
      <text>
        <r>
          <rPr>
            <sz val="11"/>
            <color theme="1"/>
            <rFont val="Calibri"/>
            <family val="2"/>
            <scheme val="minor"/>
          </rPr>
          <t>Unknown User:
Noah dies</t>
        </r>
      </text>
    </comment>
    <comment ref="AA17" authorId="0" shapeId="0" xr:uid="{98053B13-063E-46B9-938A-BA162D7C9AC8}">
      <text>
        <r>
          <rPr>
            <sz val="11"/>
            <color theme="1"/>
            <rFont val="Calibri"/>
            <family val="2"/>
            <scheme val="minor"/>
          </rPr>
          <t>Unknown User:
RNG either team wins but upon retry it tips off on Scarlet comp</t>
        </r>
      </text>
    </comment>
    <comment ref="AA18" authorId="0" shapeId="0" xr:uid="{B864C5C1-39B3-4E33-B6A8-F923BA322B0A}">
      <text>
        <r>
          <rPr>
            <sz val="11"/>
            <color theme="1"/>
            <rFont val="Calibri"/>
            <family val="2"/>
            <scheme val="minor"/>
          </rPr>
          <t>Unknown User:
RNG either team wins but upon retry it tips off on Scarlet comp</t>
        </r>
      </text>
    </comment>
    <comment ref="AA19" authorId="0" shapeId="0" xr:uid="{C565BAEF-F9D6-4295-A661-9E1E67D8F567}">
      <text>
        <r>
          <rPr>
            <sz val="11"/>
            <color theme="1"/>
            <rFont val="Calibri"/>
            <family val="2"/>
            <scheme val="minor"/>
          </rPr>
          <t>Unknown User:
Cant kill Moran</t>
        </r>
      </text>
    </comment>
    <comment ref="Z22" authorId="0" shapeId="0" xr:uid="{D5A151D2-8303-44AB-B01B-BEA69E2383FC}">
      <text>
        <r>
          <rPr>
            <sz val="11"/>
            <color theme="1"/>
            <rFont val="Calibri"/>
            <family val="2"/>
            <scheme val="minor"/>
          </rPr>
          <t xml:space="preserve">Unknown User:
If you can somehow make blanc live before burst Cindy comp wins
</t>
        </r>
      </text>
    </comment>
    <comment ref="Z25" authorId="0" shapeId="0" xr:uid="{9D4B923B-53B7-4DE8-93CE-97618970482E}">
      <text>
        <r>
          <rPr>
            <sz val="11"/>
            <color theme="1"/>
            <rFont val="Calibri"/>
            <family val="2"/>
            <scheme val="minor"/>
          </rPr>
          <t>Unknown User:
Rei2 getting blasted</t>
        </r>
      </text>
    </comment>
    <comment ref="AA25" authorId="0" shapeId="0" xr:uid="{C31A6BD8-6C35-40F9-B21A-C9EA32FD1F5F}">
      <text>
        <r>
          <rPr>
            <sz val="11"/>
            <color theme="1"/>
            <rFont val="Calibri"/>
            <family val="2"/>
            <scheme val="minor"/>
          </rPr>
          <t>Unknown User:
Rei2 cant kill Noise Rumani Helm</t>
        </r>
      </text>
    </comment>
    <comment ref="N27" authorId="0" shapeId="0" xr:uid="{D676CA8C-541D-4227-8A66-EED7DA76EA36}">
      <text>
        <r>
          <rPr>
            <sz val="11"/>
            <color theme="1"/>
            <rFont val="Calibri"/>
            <family val="2"/>
            <scheme val="minor"/>
          </rPr>
          <t xml:space="preserve">Unknown User:
Noah didnt burst?? even with full quantum
</t>
        </r>
      </text>
    </comment>
    <comment ref="J28" authorId="0" shapeId="0" xr:uid="{4CB7761A-264B-458B-868C-2C56246A67BB}">
      <text>
        <r>
          <rPr>
            <sz val="11"/>
            <color theme="1"/>
            <rFont val="Calibri"/>
            <family val="2"/>
            <scheme val="minor"/>
          </rPr>
          <t>Unknown User:
Blanc indom</t>
        </r>
      </text>
    </comment>
    <comment ref="N28" authorId="0" shapeId="0" xr:uid="{CA51C3F0-2A11-40FA-A969-F469B3EA3DE4}">
      <text>
        <r>
          <rPr>
            <sz val="11"/>
            <color theme="1"/>
            <rFont val="Calibri"/>
            <family val="2"/>
            <scheme val="minor"/>
          </rPr>
          <t>Blanc indom noise</t>
        </r>
      </text>
    </comment>
    <comment ref="S28" authorId="0" shapeId="0" xr:uid="{1F39E94F-A3F5-4AAF-9658-F863661F624A}">
      <text>
        <r>
          <rPr>
            <sz val="11"/>
            <color theme="1"/>
            <rFont val="Calibri"/>
            <family val="2"/>
            <scheme val="minor"/>
          </rPr>
          <t>Unknown User:
blanc invul made cindy ticks kill scarlet comp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S17" authorId="0" shapeId="0" xr:uid="{C95EB2A8-C68C-FC44-BE7F-24AC20826904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L12" authorId="0" shapeId="0" xr:uid="{7E8AA820-FBF2-434B-99D6-B121C97141D4}">
      <text>
        <r>
          <rPr>
            <sz val="11"/>
            <color theme="1"/>
            <rFont val="Calibri"/>
            <family val="2"/>
            <scheme val="minor"/>
          </rPr>
          <t>RNG results</t>
        </r>
      </text>
    </comment>
    <comment ref="L13" authorId="0" shapeId="0" xr:uid="{2E324AA0-0227-427A-A958-621FEC9D2C38}">
      <text>
        <r>
          <rPr>
            <sz val="11"/>
            <color theme="1"/>
            <rFont val="Calibri"/>
            <family val="2"/>
            <scheme val="minor"/>
          </rPr>
          <t>RNG results</t>
        </r>
      </text>
    </comment>
    <comment ref="Y13" authorId="0" shapeId="0" xr:uid="{DEAE7410-7A9C-4DFA-8E29-25844AADE575}">
      <text>
        <r>
          <rPr>
            <sz val="11"/>
            <color theme="1"/>
            <rFont val="Calibri"/>
            <family val="2"/>
            <scheme val="minor"/>
          </rPr>
          <t xml:space="preserve">scarlet burst cant kill
</t>
        </r>
      </text>
    </comment>
    <comment ref="Z13" authorId="0" shapeId="0" xr:uid="{4D9F0837-BC9F-4AA5-969E-799C4643B51F}">
      <text>
        <r>
          <rPr>
            <sz val="11"/>
            <color theme="1"/>
            <rFont val="Calibri"/>
            <family val="2"/>
            <scheme val="minor"/>
          </rPr>
          <t xml:space="preserve">scarlet burst cant kill
</t>
        </r>
      </text>
    </comment>
    <comment ref="Y14" authorId="0" shapeId="0" xr:uid="{0C8F36DA-548D-4379-B90F-5C6483DB19E0}">
      <text>
        <r>
          <rPr>
            <sz val="11"/>
            <color theme="1"/>
            <rFont val="Calibri"/>
            <family val="2"/>
            <scheme val="minor"/>
          </rPr>
          <t xml:space="preserve">scarlet burst cant kill
</t>
        </r>
      </text>
    </comment>
    <comment ref="W16" authorId="0" shapeId="0" xr:uid="{BC20E634-A166-48EE-A0D7-9C491D4126E4}">
      <text>
        <r>
          <rPr>
            <sz val="11"/>
            <color theme="1"/>
            <rFont val="Calibri"/>
            <family val="2"/>
            <scheme val="minor"/>
          </rPr>
          <t>RNG 3 : 1</t>
        </r>
      </text>
    </comment>
    <comment ref="Q17" authorId="0" shapeId="0" xr:uid="{ACAEE875-87A4-4521-9487-B92D06BA0F84}">
      <text>
        <r>
          <rPr>
            <sz val="11"/>
            <color theme="1"/>
            <rFont val="Calibri"/>
            <family val="2"/>
            <scheme val="minor"/>
          </rPr>
          <t>RNG in favor of SG team but if Sanis manages to burst then she auto wins</t>
        </r>
      </text>
    </comment>
    <comment ref="W17" authorId="0" shapeId="0" xr:uid="{C0C1C5ED-F6BD-49E2-A650-3B3F3EA71622}">
      <text>
        <r>
          <rPr>
            <sz val="11"/>
            <color theme="1"/>
            <rFont val="Calibri"/>
            <family val="2"/>
            <scheme val="minor"/>
          </rPr>
          <t>RNG 3 : 1</t>
        </r>
      </text>
    </comment>
    <comment ref="Y17" authorId="0" shapeId="0" xr:uid="{A6C4165E-5158-4ECF-8C4E-1DD3CD21ECFC}">
      <text>
        <r>
          <rPr>
            <sz val="11"/>
            <color theme="1"/>
            <rFont val="Calibri"/>
            <family val="2"/>
            <scheme val="minor"/>
          </rPr>
          <t>not consistent</t>
        </r>
      </text>
    </comment>
    <comment ref="U18" authorId="0" shapeId="0" xr:uid="{88E9BE20-7025-4E71-8396-18BBFCBF3B7E}">
      <text>
        <r>
          <rPr>
            <sz val="11"/>
            <color theme="1"/>
            <rFont val="Calibri"/>
            <family val="2"/>
            <scheme val="minor"/>
          </rPr>
          <t>RNG 3 : 1</t>
        </r>
      </text>
    </comment>
    <comment ref="V18" authorId="0" shapeId="0" xr:uid="{13C1E625-F7FF-4AAF-B038-73408164F107}">
      <text>
        <r>
          <rPr>
            <sz val="11"/>
            <color theme="1"/>
            <rFont val="Calibri"/>
            <family val="2"/>
            <scheme val="minor"/>
          </rPr>
          <t>RNG 3 : 2</t>
        </r>
      </text>
    </comment>
    <comment ref="R20" authorId="0" shapeId="0" xr:uid="{3C0693C7-2D74-4FD7-B561-8692756C854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20" authorId="0" shapeId="0" xr:uid="{F0FC87DB-1854-4D7A-906F-EB40BFFC51F3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  <comment ref="V21" authorId="0" shapeId="0" xr:uid="{965CEE64-6B4A-4EE9-A98F-082BE6BEB37E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  <comment ref="Y21" authorId="0" shapeId="0" xr:uid="{F0386B51-171C-401C-B34D-479E0AFF27BF}">
      <text>
        <r>
          <rPr>
            <sz val="11"/>
            <color theme="1"/>
            <rFont val="Calibri"/>
            <family val="2"/>
            <scheme val="minor"/>
          </rPr>
          <t>this one is RNG cuz blanc its gives me different results</t>
        </r>
      </text>
    </comment>
    <comment ref="L23" authorId="0" shapeId="0" xr:uid="{DEBCDD4B-6C4A-4021-BCF1-E2C11D59AB37}">
      <text>
        <r>
          <rPr>
            <sz val="11"/>
            <color theme="1"/>
            <rFont val="Calibri"/>
            <family val="2"/>
            <scheme val="minor"/>
          </rPr>
          <t xml:space="preserve">possible for cindy to win as long as she burst faster
</t>
        </r>
      </text>
    </comment>
    <comment ref="O23" authorId="0" shapeId="0" xr:uid="{BD412690-57A5-45D0-81E6-B34E775CF28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24" authorId="0" shapeId="0" xr:uid="{4A91810F-9DD7-40FD-8D38-42EB5E95E1DD}">
      <text>
        <r>
          <rPr>
            <sz val="11"/>
            <color theme="1"/>
            <rFont val="Calibri"/>
            <family val="2"/>
            <scheme val="minor"/>
          </rPr>
          <t>RNG in favor of Sanis team</t>
        </r>
      </text>
    </comment>
    <comment ref="R26" authorId="0" shapeId="0" xr:uid="{E01EAF78-9AEA-4912-AE8B-BFDD4A1950A9}">
      <text>
        <r>
          <rPr>
            <sz val="11"/>
            <color theme="1"/>
            <rFont val="Calibri"/>
            <family val="2"/>
            <scheme val="minor"/>
          </rPr>
          <t>Lose cuz emilia targeting RNG when she hits Nero but can win if it favors you</t>
        </r>
      </text>
    </comment>
    <comment ref="W26" authorId="0" shapeId="0" xr:uid="{677FB7A1-F0F6-4364-82D2-7F2331373A80}">
      <text>
        <r>
          <rPr>
            <sz val="11"/>
            <color theme="1"/>
            <rFont val="Calibri"/>
            <family val="2"/>
            <scheme val="minor"/>
          </rPr>
          <t>RNG 3 : 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Kevin</author>
    <author>Guest User</author>
  </authors>
  <commentList>
    <comment ref="N12" authorId="0" shapeId="0" xr:uid="{1F6878CB-E22D-B64D-8DC4-CFA44C23C1A8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AD12" authorId="1" shapeId="0" xr:uid="{72FBD741-5D2A-3643-BF00-F8FC32BF9DD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13" authorId="0" shapeId="0" xr:uid="{C8396E07-6C50-FF4B-8432-11ACE8780127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S13" authorId="0" shapeId="0" xr:uid="{F1244390-A479-654B-8A5E-6E0A72C3B95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W13" authorId="1" shapeId="0" xr:uid="{13A2B3C8-1EAE-3E44-91B0-A3EB4222B26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3" authorId="1" shapeId="0" xr:uid="{DAA7249F-310C-2B48-A57D-B7C39A46E60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4" authorId="0" shapeId="0" xr:uid="{912A8B03-9EFE-6841-AD3D-229AC2895BF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4" authorId="0" shapeId="0" xr:uid="{B0B37E63-45FC-9446-8F59-914DEB6403C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5" authorId="0" shapeId="0" xr:uid="{611A601E-653F-9645-B191-D8C4DE32575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W15" authorId="1" shapeId="0" xr:uid="{FA9AFE5B-CA6F-4141-A327-B1237327B0E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7" authorId="1" shapeId="0" xr:uid="{796EAC24-1A1B-3841-9B3C-FDA55F7626B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8" authorId="0" shapeId="0" xr:uid="{C4F34CB5-6850-C041-8BC1-356E869F75D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8" authorId="0" shapeId="0" xr:uid="{F3C0E1C3-0309-0F4B-9225-922A432C92A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9" authorId="0" shapeId="0" xr:uid="{FD285B42-D9E0-4948-BAEA-59429B0086D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0" authorId="0" shapeId="0" xr:uid="{32454786-E4D9-D549-903F-907D0ED22B7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1" authorId="0" shapeId="0" xr:uid="{45C4AA57-E573-9B42-A495-317B6EE506B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1" authorId="0" shapeId="0" xr:uid="{1B1674A0-52A5-F944-B67C-5CF09258A1D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A23" authorId="1" shapeId="0" xr:uid="{23CCDC8D-C20B-6B46-B7CD-CA8B51665BF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23" authorId="1" shapeId="0" xr:uid="{8AD8C29A-5DF9-8243-AECE-6564682AF2C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4" authorId="1" shapeId="0" xr:uid="{FA064B24-69C2-A443-96A6-EAC710EEFAE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6" authorId="0" shapeId="0" xr:uid="{BC7F3DEE-1394-E243-A5F8-ACFF696DE05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I26" authorId="0" shapeId="0" xr:uid="{BF247499-B709-7647-8ABF-E5834B6F0CC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8" authorId="1" shapeId="0" xr:uid="{413C52D3-14CC-3045-8285-A703B9B148A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28" authorId="0" shapeId="0" xr:uid="{9857DF17-9BA3-8842-9754-3E1038373B5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29" authorId="0" shapeId="0" xr:uid="{4563828A-830A-5548-9628-664CB4AF719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P31" authorId="1" shapeId="0" xr:uid="{FF51BDEC-D2D8-1B48-A78F-3E4930CAD0A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1" authorId="0" shapeId="0" xr:uid="{C0688FBB-D72D-1A46-BCBA-48C6E5AEB87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31" authorId="0" shapeId="0" xr:uid="{1F5D75EB-1BE7-4E48-AD5B-917495E9458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K31" authorId="0" shapeId="0" xr:uid="{A194B1F9-87DE-F84B-95E4-B916CC665E0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I32" authorId="0" shapeId="0" xr:uid="{6D81E7D2-9CA5-DB40-AD60-73078F6EEEE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33" authorId="0" shapeId="0" xr:uid="{4BB7D39F-8402-3C4C-A89D-56BA32D395B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M34" authorId="0" shapeId="0" xr:uid="{1EB3739E-9CFF-2347-8848-8A311D14C86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4" authorId="0" shapeId="0" xr:uid="{D7E6549B-1D43-8545-A7CB-8C6A3D1FB7B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34" authorId="0" shapeId="0" xr:uid="{B8CC46D9-D058-2745-B0D7-09AADEC0922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34" authorId="0" shapeId="0" xr:uid="{E05BDF03-A454-5541-8CB3-33BF6647CA0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L34" authorId="0" shapeId="0" xr:uid="{33C0316D-393C-DF47-A29B-00C2F31F58E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P35" authorId="0" shapeId="0" xr:uid="{8DB394D5-7ACA-BD40-895D-68594A230D9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6" authorId="0" shapeId="0" xr:uid="{A78051A8-0A7E-AC47-BF6A-26F7761451F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T36" authorId="0" shapeId="0" xr:uid="{28D2F645-EB88-6743-A4FF-FFA05D4DE7F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38" authorId="0" shapeId="0" xr:uid="{7F00A955-BB99-2A41-8382-7146658CD16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39" authorId="0" shapeId="0" xr:uid="{5DFF5B5A-8067-7340-AC0A-008D836FD59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Kevin</author>
    <author>Guest User</author>
  </authors>
  <commentList>
    <comment ref="N12" authorId="0" shapeId="0" xr:uid="{BE756A33-8714-4D19-B846-AC44FBAF5BE3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AD12" authorId="1" shapeId="0" xr:uid="{94EC3359-22BA-9441-8F34-215BAE341D5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13" authorId="0" shapeId="0" xr:uid="{2A1EE9D2-7848-B742-BC89-F35D14B20A99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S13" authorId="0" shapeId="0" xr:uid="{F76AD22A-7646-ED46-B788-04C8053AD14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W13" authorId="1" shapeId="0" xr:uid="{D7FA075C-0D4A-444C-80B1-9F68F4828C3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3" authorId="1" shapeId="0" xr:uid="{53C7024C-834F-6141-A5AE-FE4F2B201FF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4" authorId="0" shapeId="0" xr:uid="{0A57B287-9540-4DD0-A31F-DE5A766B2CD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4" authorId="0" shapeId="0" xr:uid="{F4E30A71-1D76-4CB3-B075-70F7FA83CCB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5" authorId="0" shapeId="0" xr:uid="{84C271EF-8571-4C24-8EF9-2AE7C955C1E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W15" authorId="1" shapeId="0" xr:uid="{9BB46526-598F-487C-86BE-CF1E8487795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7" authorId="1" shapeId="0" xr:uid="{E4F5F879-831F-A44A-BB1E-585C1F330D6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8" authorId="0" shapeId="0" xr:uid="{2E4BB9C7-4909-0A4B-AD35-52E092624BC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18" authorId="0" shapeId="0" xr:uid="{0D2101F8-B96E-A146-9A75-9A586D20E8D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9" authorId="0" shapeId="0" xr:uid="{965CB5D9-0FCE-AD44-9E23-7A59E04D856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0" authorId="0" shapeId="0" xr:uid="{E29441A3-DC6C-394F-86A9-903860A7EF5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1" authorId="0" shapeId="0" xr:uid="{409C114F-7006-4E09-878F-B79B1D8FB2E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1" authorId="0" shapeId="0" xr:uid="{B8F0E0FD-05F6-4AF2-A7F5-19433C38B77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A23" authorId="1" shapeId="0" xr:uid="{F55EA061-A0F4-5D46-BF0B-8D3B68CB218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23" authorId="1" shapeId="0" xr:uid="{6F1E4C2B-D5D5-6E48-A528-34E847C5802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4" authorId="1" shapeId="0" xr:uid="{EEFE89E4-8502-4A18-96A8-10D403EB9F7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6" authorId="0" shapeId="0" xr:uid="{8F73680C-6E5D-1143-A220-B8F768D06D9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I26" authorId="0" shapeId="0" xr:uid="{740D8137-832E-2444-8810-7AC2E36FB56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8" authorId="1" shapeId="0" xr:uid="{66C9B4F6-4123-5B40-B4B7-9B970E4DAFA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28" authorId="0" shapeId="0" xr:uid="{CDF516F3-32C8-D247-A0F7-E454D872C16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29" authorId="0" shapeId="0" xr:uid="{8A65B2B5-5C1B-134A-8488-A7B9A237EEB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P31" authorId="1" shapeId="0" xr:uid="{0F362FC0-7B84-C14F-AC28-2B6FB5E7246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1" authorId="0" shapeId="0" xr:uid="{E71C2FFF-1A49-BD44-B98F-487B20DCA7D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31" authorId="0" shapeId="0" xr:uid="{11E2741B-87C1-0940-8A45-ECADA9790B1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K31" authorId="0" shapeId="0" xr:uid="{B3206820-0BFC-4140-8A9E-DB8F6A77E81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I32" authorId="0" shapeId="0" xr:uid="{F342DD8B-BC4E-9648-8C16-E300C67774E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33" authorId="0" shapeId="0" xr:uid="{5BF9EA89-DD64-4606-8F93-2AF1149ECC7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M34" authorId="0" shapeId="0" xr:uid="{23144556-FF1D-4980-98CA-9537DA5793C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4" authorId="0" shapeId="0" xr:uid="{8D35A3E6-CACD-F745-A618-1494FFAF132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34" authorId="0" shapeId="0" xr:uid="{D3667F89-2E36-634E-AC37-ECD99F37A70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34" authorId="0" shapeId="0" xr:uid="{F7184B70-42AC-5043-AA4F-796ED7FB4C0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L34" authorId="0" shapeId="0" xr:uid="{067ED0A9-718B-4347-87D6-BBCC749F7B8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P35" authorId="0" shapeId="0" xr:uid="{02B86D63-114A-5D4A-AB69-714A9DA3524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6" authorId="0" shapeId="0" xr:uid="{8F0ED4B4-D676-C840-8136-4B8BABA4798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T36" authorId="0" shapeId="0" xr:uid="{FC4B3224-E33B-4BC6-A847-745EC7DD274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38" authorId="0" shapeId="0" xr:uid="{5F2A705C-B2A7-794A-84D7-BEC2AB18552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39" authorId="0" shapeId="0" xr:uid="{119A842F-35AF-124D-9524-501F1880611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  <author>Kyle Kevin</author>
  </authors>
  <commentList>
    <comment ref="AA12" authorId="0" shapeId="0" xr:uid="{BE0B2A15-FA17-E241-9969-F376E75476D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13" authorId="1" shapeId="0" xr:uid="{E6449850-4EF2-1147-BF29-E39E948D2B64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Q13" authorId="1" shapeId="0" xr:uid="{2DC97C73-AD4A-4E41-894C-0FFE1AE2264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3" authorId="0" shapeId="0" xr:uid="{3D25CBA2-BFA7-AF45-BBF6-1BB033B9D13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5" authorId="0" shapeId="0" xr:uid="{77D30792-18C7-6941-ADE3-BF1D3254EE1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6" authorId="1" shapeId="0" xr:uid="{C10A9BE9-74D7-E24B-9931-646A4C373BC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6" authorId="1" shapeId="0" xr:uid="{8F43D038-92F9-6B4A-AD19-983C8E67E4D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17" authorId="1" shapeId="0" xr:uid="{9411D77E-B8F6-0A4A-BC4A-FBA768296F2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18" authorId="1" shapeId="0" xr:uid="{B597C4A8-5E75-49E8-B3BA-3AFE681A89D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19" authorId="1" shapeId="0" xr:uid="{A62B687B-D8F9-424D-BBC3-2BE7932AC3E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21" authorId="0" shapeId="0" xr:uid="{2D16B78C-E2F2-6A49-B989-6B7C5033D32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A21" authorId="0" shapeId="0" xr:uid="{F4BE202B-FFE8-7E43-9CEC-43A494BADF9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3" authorId="1" shapeId="0" xr:uid="{C7F6B799-FB9E-4224-9ADD-5408D5D120E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3" authorId="1" shapeId="0" xr:uid="{17E49239-ADC4-4FA3-9041-3BBAC6D1BA0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5" authorId="0" shapeId="0" xr:uid="{25E11FA8-FEFE-4B4C-9A69-F54842331F8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25" authorId="1" shapeId="0" xr:uid="{ED2EC278-1A35-4297-B979-D95B372F1D0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26" authorId="1" shapeId="0" xr:uid="{8B07FDFC-4B28-4E56-9FBD-526374C9D36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28" authorId="0" shapeId="0" xr:uid="{D72F7CAF-2C76-E841-A332-F2A7E15C248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28" authorId="1" shapeId="0" xr:uid="{2902F4B4-8828-455A-8922-E05E7B592ED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8" authorId="1" shapeId="0" xr:uid="{10F78AA7-DB5C-479B-9C73-00493DEE648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G28" authorId="1" shapeId="0" xr:uid="{E4C6AACD-88EF-4E38-98CF-26442810D56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9" authorId="1" shapeId="0" xr:uid="{3F419880-58D6-4FD6-91FD-400B827F6F3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30" authorId="1" shapeId="0" xr:uid="{D8613216-BB8E-46DB-947D-6619616E12C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30" authorId="1" shapeId="0" xr:uid="{9129B3EE-0389-48F7-8C3F-B1EE84E177D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D30" authorId="1" shapeId="0" xr:uid="{7E8F9CF2-640C-45A6-A300-1355109F1B7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H30" authorId="1" shapeId="0" xr:uid="{3CDBC204-FE28-4816-938E-6CCA502785F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31" authorId="1" shapeId="0" xr:uid="{B56F75F7-699E-452F-9141-9D6C03F0DD2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2" authorId="1" shapeId="0" xr:uid="{EF9277C7-5837-4AAB-B9C5-3E5854C3D99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4" authorId="1" shapeId="0" xr:uid="{2A2E0EB5-5311-7349-B5B9-663EF10B127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A35" authorId="1" shapeId="0" xr:uid="{B3187E07-64DB-1D4C-933E-FF49139FE42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  <author>Kyle Kevin</author>
  </authors>
  <commentList>
    <comment ref="X12" authorId="0" shapeId="0" xr:uid="{55114077-6B09-A848-9D3D-26C3C8AA381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13" authorId="1" shapeId="0" xr:uid="{21ECE4A1-3633-2242-9286-E4F4F3767723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S13" authorId="0" shapeId="0" xr:uid="{F6D16191-564B-D24D-9488-AC5EAC13ADD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15" authorId="0" shapeId="0" xr:uid="{CA344C39-2C7E-FA47-B7B5-7666041CEB6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6" authorId="1" shapeId="0" xr:uid="{A732DF4E-BDA0-994C-BAE6-D0CACF1E2CC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16" authorId="1" shapeId="0" xr:uid="{AE6FE9D5-D58F-4D44-A9CB-A46EDE2CE85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0" authorId="1" shapeId="0" xr:uid="{35D9C044-FA23-014D-ADCA-781D4F703D1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1" authorId="1" shapeId="0" xr:uid="{1C824058-137E-4AB1-8538-CDF6C29FF8B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23" authorId="0" shapeId="0" xr:uid="{4C26BFFD-8AEE-9942-B10D-EE5F4220F64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23" authorId="0" shapeId="0" xr:uid="{D49CB394-80EF-E140-8C51-4359F48C881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7" authorId="0" shapeId="0" xr:uid="{F08F1648-8E69-274F-9443-6462531ABE0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0" authorId="0" shapeId="0" xr:uid="{43263C2C-D6E2-7F49-878D-3615254B864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31" authorId="0" shapeId="0" xr:uid="{26EF8E2A-B9F5-4F45-BBB6-19F292E0282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2" authorId="1" shapeId="0" xr:uid="{4A0E03E7-7D32-1745-BC79-69159788A82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3" authorId="1" shapeId="0" xr:uid="{97985B10-7443-F847-B0FE-725893A9B32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5" authorId="1" shapeId="0" xr:uid="{9698053D-5FF1-2646-BEFE-DBE65B99DAB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5" authorId="1" shapeId="0" xr:uid="{CE3A22C6-296A-924C-98E3-5E77CE8FDA3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36" authorId="1" shapeId="0" xr:uid="{E6AE963D-97F0-D442-9936-928ACE2DD95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37" authorId="1" shapeId="0" xr:uid="{8A3594A0-1457-4748-8D6D-50C752B96C1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7" authorId="1" shapeId="0" xr:uid="{1F26F645-7A89-5C41-95A3-3DDB3DF4670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9" authorId="1" shapeId="0" xr:uid="{CCD48C78-8951-F944-8C1C-6D8A199937C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9" authorId="1" shapeId="0" xr:uid="{CD302DD5-52D4-7648-B808-978E4DE1A63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9" authorId="1" shapeId="0" xr:uid="{394B63AF-86F9-7944-AB9E-36F1422F232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9" authorId="1" shapeId="0" xr:uid="{09C256EF-667D-7B4F-843E-3824341573A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39" authorId="1" shapeId="0" xr:uid="{90642DD5-2A65-D449-BFF8-F57D03FA135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40" authorId="1" shapeId="0" xr:uid="{6C62A85B-05C0-C945-8A61-31427EE88CD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47" authorId="1" shapeId="0" xr:uid="{6605E0D9-83B1-BB47-8CC9-B018DBB1321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48" authorId="1" shapeId="0" xr:uid="{2A462EF7-8D78-7842-B98A-89167B7F996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  <author>Kyle Kevin</author>
  </authors>
  <commentList>
    <comment ref="X12" authorId="0" shapeId="0" xr:uid="{5DADE618-4C21-45F8-A46D-62AD44D64FD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13" authorId="1" shapeId="0" xr:uid="{E9BD10BB-16E9-4E79-B8C8-A7ACCA247D91}">
      <text>
        <r>
          <rPr>
            <sz val="11"/>
            <color theme="1"/>
            <rFont val="Calibri"/>
            <family val="2"/>
            <scheme val="minor"/>
          </rPr>
          <t>Scarlet Invul stonks</t>
        </r>
      </text>
    </comment>
    <comment ref="S13" authorId="0" shapeId="0" xr:uid="{23CF05EA-93C4-4570-B306-2D4ECDB290E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15" authorId="0" shapeId="0" xr:uid="{2B194CFA-6ABF-44C4-A4C9-673EA4D99B5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6" authorId="1" shapeId="0" xr:uid="{A68358A9-5348-4019-B002-A400E823CAE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16" authorId="1" shapeId="0" xr:uid="{138AC042-F234-4D96-937B-0403D4D2278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0" authorId="1" shapeId="0" xr:uid="{63CA1169-B910-475A-A569-3272DB7C5D3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22" authorId="0" shapeId="0" xr:uid="{479E8347-CCA5-4365-B47E-DC94A683FA8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22" authorId="0" shapeId="0" xr:uid="{6497E813-2828-4AF9-B210-AFA7A97D9E9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6" authorId="0" shapeId="0" xr:uid="{68CEEDC0-0577-4173-AC7B-FF3313E73E9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9" authorId="0" shapeId="0" xr:uid="{F5B5CD3F-9B7A-46FF-A1AB-EA94676155A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30" authorId="0" shapeId="0" xr:uid="{22D16277-6F99-4F68-AEBC-0FD3E2730B6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1" authorId="1" shapeId="0" xr:uid="{E23AC3C3-177F-4223-84C3-6391E27161A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2" authorId="1" shapeId="0" xr:uid="{BA0C23BD-AF4D-4544-A180-B7D492FE89B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4" authorId="1" shapeId="0" xr:uid="{7013BCC3-B58C-4EDF-9194-7C2799AAEA5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4" authorId="1" shapeId="0" xr:uid="{517A0174-6845-46B2-9320-DFD85373000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35" authorId="1" shapeId="0" xr:uid="{AD81EE69-2164-46EC-9BCB-92507CF2641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Q36" authorId="1" shapeId="0" xr:uid="{A5E11428-C22A-4013-9616-E7FA42EAC06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6" authorId="1" shapeId="0" xr:uid="{54CCDFE7-BB66-4930-B7FD-64B2096057B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38" authorId="1" shapeId="0" xr:uid="{6EE593F8-6006-4D29-AC4E-45305BDE539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8" authorId="1" shapeId="0" xr:uid="{73ACCE74-D018-4942-96A9-3A045480328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38" authorId="1" shapeId="0" xr:uid="{4B1ADF24-D132-4A23-9838-2E43B5C0932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U38" authorId="1" shapeId="0" xr:uid="{DF911DE1-2997-406A-AE5D-DB43E631CB7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38" authorId="1" shapeId="0" xr:uid="{36A3863A-A2BD-4834-8FA2-8CE9B700213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9" authorId="1" shapeId="0" xr:uid="{A87BF959-0470-4A82-B586-974F43B704D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44" authorId="1" shapeId="0" xr:uid="{B83FD6E3-E4F4-483F-A60A-6A086D47D8D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45" authorId="1" shapeId="0" xr:uid="{C9444D6F-03D5-474A-A163-2ACB78181CD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V12" authorId="0" shapeId="0" xr:uid="{730A4047-CCED-4A6B-A3DA-C4BEAF40B5F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R13" authorId="0" shapeId="0" xr:uid="{3453BE50-430A-430E-900A-574C70B9595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R15" authorId="0" shapeId="0" xr:uid="{7B29E2BC-F65E-4A34-8B56-7F491F7CC63E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T17" authorId="0" shapeId="0" xr:uid="{E67C7C25-D86C-4667-95D8-B88FBA19E3E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V17" authorId="0" shapeId="0" xr:uid="{D2A3A8B2-2CAB-461C-8355-9E940550D36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1" authorId="0" shapeId="0" xr:uid="{437E6943-8251-48F0-9255-EDA0A613BDC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23" authorId="0" shapeId="0" xr:uid="{2B74D19E-7871-4DEF-9625-75C4DBA2C2A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Z12" authorId="0" shapeId="0" xr:uid="{A21AB42B-6BEA-41C4-9004-C20908E75D0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P13" authorId="0" shapeId="0" xr:uid="{8C4756A4-73F0-4931-BEDE-5EB46EA025D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R13" authorId="0" shapeId="0" xr:uid="{C3BE16F8-28ED-466F-B131-3DBB68829520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17" authorId="0" shapeId="0" xr:uid="{AAC3F86F-8B56-4E22-98FF-BBEB515B5D2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19" authorId="0" shapeId="0" xr:uid="{3CBF4CD0-B8BC-49A2-A9F9-914AD07A747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3" authorId="0" shapeId="0" xr:uid="{52D25C63-0A40-314D-8927-E280C862677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Z25" authorId="0" shapeId="0" xr:uid="{DE72A35E-FF4C-49D8-9DCF-C921FCF5DF9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27" authorId="0" shapeId="0" xr:uid="{0BCAEA0C-9D59-4DA1-A7A3-602D94306B7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29" authorId="0" shapeId="0" xr:uid="{8A3298D5-E7F6-40C3-B491-BEAB1EA5E06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T31" authorId="0" shapeId="0" xr:uid="{751E7D0F-54B4-468C-93A8-B6AD3BB1008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L17" authorId="0" shapeId="0" xr:uid="{7992713E-FA69-9C4E-A4E7-1A697E30177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3" authorId="0" shapeId="0" xr:uid="{7293194D-1DAC-944A-AC30-6B0EA2BE31D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T11" authorId="0" shapeId="0" xr:uid="{2FA21262-AE8E-4AB1-B11E-0E9527483D0B}">
      <text>
        <r>
          <rPr>
            <sz val="11"/>
            <color theme="1"/>
            <rFont val="Calibri"/>
            <family val="2"/>
            <scheme val="minor"/>
          </rPr>
          <t>Unknown User:
RNG</t>
        </r>
      </text>
    </comment>
    <comment ref="AE11" authorId="0" shapeId="0" xr:uid="{BACE7DE7-C9DD-4B60-8D95-F2B49F1F2B26}">
      <text>
        <r>
          <rPr>
            <sz val="11"/>
            <color theme="1"/>
            <rFont val="Calibri"/>
            <family val="2"/>
            <scheme val="minor"/>
          </rPr>
          <t>its RNG 2 : 1</t>
        </r>
      </text>
    </comment>
    <comment ref="AL11" authorId="0" shapeId="0" xr:uid="{27944C91-F98B-494D-8823-63882C31606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17" authorId="0" shapeId="0" xr:uid="{CA668885-99FF-405A-9152-E81A11711803}">
      <text>
        <r>
          <rPr>
            <sz val="11"/>
            <color theme="1"/>
            <rFont val="Calibri"/>
            <family val="2"/>
            <scheme val="minor"/>
          </rPr>
          <t>Win cause Moran(atk) doesnt die lol</t>
        </r>
      </text>
    </comment>
    <comment ref="AH21" authorId="0" shapeId="0" xr:uid="{EA237BBC-202C-458B-BD04-D0F0E8A26FB3}">
      <text>
        <r>
          <rPr>
            <sz val="11"/>
            <color theme="1"/>
            <rFont val="Calibri"/>
            <family val="2"/>
            <scheme val="minor"/>
          </rPr>
          <t>your scalter burst ran out = no indom</t>
        </r>
      </text>
    </comment>
    <comment ref="N23" authorId="0" shapeId="0" xr:uid="{E41EF89B-927F-4929-A4B1-F169879EE75E}">
      <text>
        <r>
          <rPr>
            <sz val="11"/>
            <color theme="1"/>
            <rFont val="Calibri"/>
            <family val="2"/>
            <scheme val="minor"/>
          </rPr>
          <t xml:space="preserve">Unknown User:
Noah didnt burst?? even with full quantum
</t>
        </r>
      </text>
    </comment>
    <comment ref="Q23" authorId="0" shapeId="0" xr:uid="{8F816610-CDEE-41F0-9D75-01A6A8649BEA}">
      <text>
        <r>
          <rPr>
            <sz val="11"/>
            <color theme="1"/>
            <rFont val="Calibri"/>
            <family val="2"/>
            <scheme val="minor"/>
          </rPr>
          <t>Rosanna</t>
        </r>
      </text>
    </comment>
    <comment ref="AC23" authorId="0" shapeId="0" xr:uid="{D9713243-539C-43AA-BC7D-9A6FC4C01262}">
      <text>
        <r>
          <rPr>
            <sz val="11"/>
            <color theme="1"/>
            <rFont val="Calibri"/>
            <family val="2"/>
            <scheme val="minor"/>
          </rPr>
          <t xml:space="preserve">very close like 1hit each
</t>
        </r>
      </text>
    </comment>
    <comment ref="AL23" authorId="0" shapeId="0" xr:uid="{AE6EAD33-B0C6-4CA4-9F16-EB3725C6A44B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Y24" authorId="0" shapeId="0" xr:uid="{8F9112A3-ADBD-43CE-9EF9-DC815B0D6450}">
      <text>
        <r>
          <rPr>
            <sz val="11"/>
            <color theme="1"/>
            <rFont val="Calibri"/>
            <family val="2"/>
            <scheme val="minor"/>
          </rPr>
          <t>Unknown User:
Cant kill Moran</t>
        </r>
      </text>
    </comment>
    <comment ref="J26" authorId="0" shapeId="0" xr:uid="{DAB57788-E695-489D-A668-9DA941B32E8A}">
      <text>
        <r>
          <rPr>
            <sz val="11"/>
            <color theme="1"/>
            <rFont val="Calibri"/>
            <family val="2"/>
            <scheme val="minor"/>
          </rPr>
          <t>Unknown User:
Blanc indom</t>
        </r>
      </text>
    </comment>
    <comment ref="N26" authorId="0" shapeId="0" xr:uid="{E3CEDE59-1CE3-4945-A399-E66EDA23558D}">
      <text>
        <r>
          <rPr>
            <sz val="11"/>
            <color theme="1"/>
            <rFont val="Calibri"/>
            <family val="2"/>
            <scheme val="minor"/>
          </rPr>
          <t>Blanc indom noise</t>
        </r>
      </text>
    </comment>
    <comment ref="AF27" authorId="0" shapeId="0" xr:uid="{F60D11F3-8CE3-457A-9399-E5776F38C546}">
      <text>
        <r>
          <rPr>
            <sz val="11"/>
            <color theme="1"/>
            <rFont val="Calibri"/>
            <family val="2"/>
            <scheme val="minor"/>
          </rPr>
          <t>RH BURST</t>
        </r>
      </text>
    </comment>
    <comment ref="Q29" authorId="0" shapeId="0" xr:uid="{439311D6-6080-4716-9F1A-4666C79A975E}">
      <text>
        <r>
          <rPr>
            <sz val="11"/>
            <color theme="1"/>
            <rFont val="Calibri"/>
            <family val="2"/>
            <scheme val="minor"/>
          </rPr>
          <t>Cindy tick else its RNG</t>
        </r>
      </text>
    </comment>
    <comment ref="R29" authorId="0" shapeId="0" xr:uid="{32ED2E7A-5491-4BAF-A18A-D50C54919032}">
      <text>
        <r>
          <rPr>
            <sz val="11"/>
            <color theme="1"/>
            <rFont val="Calibri"/>
            <family val="2"/>
            <scheme val="minor"/>
          </rPr>
          <t>almost match</t>
        </r>
      </text>
    </comment>
    <comment ref="T29" authorId="0" shapeId="0" xr:uid="{C2B0896C-948D-459A-BF4F-B6FB3FD40E33}">
      <text>
        <r>
          <rPr>
            <sz val="11"/>
            <color theme="1"/>
            <rFont val="Calibri"/>
            <family val="2"/>
            <scheme val="minor"/>
          </rPr>
          <t xml:space="preserve">Helm+ got the indom instead of scalter
</t>
        </r>
      </text>
    </comment>
    <comment ref="AE29" authorId="0" shapeId="0" xr:uid="{93337B6C-58CA-4059-B5E7-6FECE6098097}">
      <text>
        <r>
          <rPr>
            <sz val="11"/>
            <color theme="1"/>
            <rFont val="Calibri"/>
            <family val="2"/>
            <scheme val="minor"/>
          </rPr>
          <t>Very close</t>
        </r>
      </text>
    </comment>
    <comment ref="Z30" authorId="0" shapeId="0" xr:uid="{1BF74A47-8E78-4C15-A141-3D5349021A6C}">
      <text>
        <r>
          <rPr>
            <sz val="11"/>
            <color theme="1"/>
            <rFont val="Calibri"/>
            <family val="2"/>
            <scheme val="minor"/>
          </rPr>
          <t>close</t>
        </r>
      </text>
    </comment>
    <comment ref="Q32" authorId="0" shapeId="0" xr:uid="{C62F6608-F625-4F12-B672-FC9C52DF81A0}">
      <text>
        <r>
          <rPr>
            <sz val="11"/>
            <color theme="1"/>
            <rFont val="Calibri"/>
            <family val="2"/>
            <scheme val="minor"/>
          </rPr>
          <t>no jackal made Scarlet paper</t>
        </r>
      </text>
    </comment>
    <comment ref="T32" authorId="0" shapeId="0" xr:uid="{68F46580-B49B-4D33-83D4-DD3F8EDAF773}">
      <text>
        <r>
          <rPr>
            <sz val="11"/>
            <color theme="1"/>
            <rFont val="Calibri"/>
            <family val="2"/>
            <scheme val="minor"/>
          </rPr>
          <t>Scarlet almost died</t>
        </r>
      </text>
    </comment>
    <comment ref="V32" authorId="0" shapeId="0" xr:uid="{A90C8B82-8778-4BE3-A33E-9A3A16B4980E}">
      <text>
        <r>
          <rPr>
            <sz val="11"/>
            <color theme="1"/>
            <rFont val="Calibri"/>
            <family val="2"/>
            <scheme val="minor"/>
          </rPr>
          <t>Scarlet paper</t>
        </r>
      </text>
    </comment>
    <comment ref="P35" authorId="0" shapeId="0" xr:uid="{E4FAF491-10C6-41EF-90E6-8BC1627B6915}">
      <text>
        <r>
          <rPr>
            <sz val="11"/>
            <color theme="1"/>
            <rFont val="Calibri"/>
            <family val="2"/>
            <scheme val="minor"/>
          </rPr>
          <t>if Scalter has atk lines its winnable</t>
        </r>
      </text>
    </comment>
    <comment ref="T35" authorId="0" shapeId="0" xr:uid="{CCAC2F88-4B17-45DE-B5B3-9609294423F6}">
      <text>
        <r>
          <rPr>
            <sz val="11"/>
            <color theme="1"/>
            <rFont val="Calibri"/>
            <family val="2"/>
            <scheme val="minor"/>
          </rPr>
          <t>https://imgur.com/a/feAceLD
both are 0HP</t>
        </r>
      </text>
    </comment>
    <comment ref="AH40" authorId="0" shapeId="0" xr:uid="{1BE30E26-E299-492F-BF3E-E692CB774294}">
      <text>
        <r>
          <rPr>
            <sz val="11"/>
            <color theme="1"/>
            <rFont val="Calibri"/>
            <family val="2"/>
            <scheme val="minor"/>
          </rPr>
          <t>won by late blanc burst, first to lose out indom = loses</t>
        </r>
      </text>
    </comment>
    <comment ref="AH42" authorId="0" shapeId="0" xr:uid="{7B329CB9-084D-4631-8B7C-608D1EE328EE}">
      <text>
        <r>
          <rPr>
            <sz val="11"/>
            <color theme="1"/>
            <rFont val="Calibri"/>
            <family val="2"/>
            <scheme val="minor"/>
          </rPr>
          <t>won by late blanc burst, first to lose out indom = loses</t>
        </r>
      </text>
    </comment>
    <comment ref="T44" authorId="0" shapeId="0" xr:uid="{3753748A-AB2D-4292-B341-C10B3AAD6093}">
      <text>
        <r>
          <rPr>
            <sz val="11"/>
            <color theme="1"/>
            <rFont val="Calibri"/>
            <family val="2"/>
            <scheme val="minor"/>
          </rPr>
          <t>Scalter vs Emilia indom</t>
        </r>
      </text>
    </comment>
    <comment ref="AH44" authorId="0" shapeId="0" xr:uid="{794DAB28-ACC3-4A44-A6E1-7306E816A7C8}">
      <text>
        <r>
          <rPr>
            <sz val="11"/>
            <color theme="1"/>
            <rFont val="Calibri"/>
            <family val="2"/>
            <scheme val="minor"/>
          </rPr>
          <t>won by late blanc burst, first to lose out indom = loses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AB12" authorId="0" shapeId="0" xr:uid="{7C6819C1-625B-4795-BE78-6827C7906724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16" authorId="0" shapeId="0" xr:uid="{AD6EDC12-9905-4AA8-AF72-DD938670C70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17" authorId="0" shapeId="0" xr:uid="{3FE18F31-720C-44E2-95F0-1C6291F3445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R21" authorId="0" shapeId="0" xr:uid="{E8016D1A-BB55-4050-AE27-AA6D939BB6E9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1" authorId="0" shapeId="0" xr:uid="{C50CE202-8E9C-4233-8C6B-956B739E56F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22" authorId="0" shapeId="0" xr:uid="{A9637399-074F-4149-BFE2-83C5DFA0A2FA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L25" authorId="0" shapeId="0" xr:uid="{F3671CE8-323A-4E42-B61A-D0005F7DA81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Z25" authorId="0" shapeId="0" xr:uid="{46C33542-4F02-5E4D-BD1C-41CCBFACD0A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C28" authorId="0" shapeId="0" xr:uid="{8308D392-A6FE-4AEF-83D0-958E5B73C20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N30" authorId="0" shapeId="0" xr:uid="{690D67D7-C017-4D77-8546-5CBDE1AC2AC2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B30" authorId="0" shapeId="0" xr:uid="{BC4A399B-C277-4EA5-99AC-7CBDD5192091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Y24" authorId="0" shapeId="0" xr:uid="{3418ED19-30FF-44EA-A414-15CE51D9760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S25" authorId="0" shapeId="0" xr:uid="{218D54E9-019E-400E-A304-BE9700D47D55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26" authorId="0" shapeId="0" xr:uid="{ED521FC3-416B-4228-8438-0E13B0C0B6ED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N19" authorId="0" shapeId="0" xr:uid="{FDC6F1C4-8E08-4269-8553-AF8AEB0F04E6}">
      <text>
        <r>
          <rPr>
            <sz val="11"/>
            <color theme="1"/>
            <rFont val="Calibri"/>
            <family val="2"/>
            <scheme val="minor"/>
          </rPr>
          <t>IDK if this case is rare Rapunzel stun makes the win here.</t>
        </r>
      </text>
    </comment>
    <comment ref="T19" authorId="0" shapeId="0" xr:uid="{51E07B7C-D657-4B25-9EE6-16D54829240C}">
      <text>
        <r>
          <rPr>
            <sz val="11"/>
            <color theme="1"/>
            <rFont val="Calibri"/>
            <family val="2"/>
            <scheme val="minor"/>
          </rPr>
          <t>IDK if this case is rare Rapunzel stun makes the win here.</t>
        </r>
      </text>
    </comment>
    <comment ref="L20" authorId="0" shapeId="0" xr:uid="{55B248B3-97F8-4BA8-B6C7-50C2BC3A8B98}">
      <text>
        <r>
          <rPr>
            <sz val="11"/>
            <color theme="1"/>
            <rFont val="Calibri"/>
            <family val="2"/>
            <scheme val="minor"/>
          </rPr>
          <t>IDK if this case is rare Rapunzel stun makes the win here.</t>
        </r>
      </text>
    </comment>
    <comment ref="N25" authorId="0" shapeId="0" xr:uid="{3190A977-617D-4041-BF9A-E76ADB47F60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Y12" authorId="0" shapeId="0" xr:uid="{6D5C0881-450E-450D-B164-0CC232339D85}">
      <text>
        <r>
          <rPr>
            <sz val="11"/>
            <color theme="1"/>
            <rFont val="Calibri"/>
            <family val="2"/>
            <scheme val="minor"/>
          </rPr>
          <t>Win because Cindy burst wasnt enough compared to Trina comp</t>
        </r>
      </text>
    </comment>
    <comment ref="L13" authorId="0" shapeId="0" xr:uid="{C29440D7-C781-4DDE-8CD6-B5DC33B980F1}">
      <text>
        <r>
          <rPr>
            <sz val="11"/>
            <color theme="1"/>
            <rFont val="Calibri"/>
            <family val="2"/>
            <scheme val="minor"/>
          </rPr>
          <t>Sanis cant kill</t>
        </r>
      </text>
    </comment>
    <comment ref="T13" authorId="0" shapeId="0" xr:uid="{48FC93F0-3911-42FB-8C1E-477C314104C1}">
      <text>
        <r>
          <rPr>
            <sz val="11"/>
            <color theme="1"/>
            <rFont val="Calibri"/>
            <family val="2"/>
            <scheme val="minor"/>
          </rPr>
          <t>had a result where SG team win, Ros killing biscuit + Sanis</t>
        </r>
      </text>
    </comment>
    <comment ref="Y13" authorId="0" shapeId="0" xr:uid="{2BB218D6-0E59-4FFF-B169-D64A96E3C7E6}">
      <text>
        <r>
          <rPr>
            <sz val="11"/>
            <color theme="1"/>
            <rFont val="Calibri"/>
            <family val="2"/>
            <scheme val="minor"/>
          </rPr>
          <t>Win because Cindy burst wasnt enough compared to Trina comp</t>
        </r>
      </text>
    </comment>
    <comment ref="K15" authorId="0" shapeId="0" xr:uid="{066A783B-2312-4AEC-8BE5-F0B3CDB65A58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T17" authorId="0" shapeId="0" xr:uid="{51225F20-8A1C-4B3C-B6A5-3183948905E7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  <comment ref="T18" authorId="0" shapeId="0" xr:uid="{117A7ECD-CD97-4DEE-AB66-AA4EF1D29ECB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  <comment ref="Y18" authorId="0" shapeId="0" xr:uid="{1219AF01-9841-4CC2-97B1-6E745A5E9C18}">
      <text>
        <r>
          <rPr>
            <sz val="11"/>
            <color theme="1"/>
            <rFont val="Calibri"/>
            <family val="2"/>
            <scheme val="minor"/>
          </rPr>
          <t xml:space="preserve">Indom on Scarlet
</t>
        </r>
      </text>
    </comment>
    <comment ref="AB18" authorId="0" shapeId="0" xr:uid="{044E486C-964F-42BD-BEEF-158141D5BF10}">
      <text>
        <r>
          <rPr>
            <sz val="11"/>
            <color theme="1"/>
            <rFont val="Calibri"/>
            <family val="2"/>
            <scheme val="minor"/>
          </rPr>
          <t>Scar indom</t>
        </r>
      </text>
    </comment>
    <comment ref="Q20" authorId="0" shapeId="0" xr:uid="{66A5F25F-73F5-4FAA-8AC2-1A2F2DCF4C60}">
      <text>
        <r>
          <rPr>
            <sz val="11"/>
            <color theme="1"/>
            <rFont val="Calibri"/>
            <family val="2"/>
            <scheme val="minor"/>
          </rPr>
          <t>RNG if cindy ult kills SAnis</t>
        </r>
      </text>
    </comment>
    <comment ref="R20" authorId="0" shapeId="0" xr:uid="{73F8C6C0-2848-4F7A-B30F-D6A5E0AE124F}">
      <text>
        <r>
          <rPr>
            <sz val="11"/>
            <color theme="1"/>
            <rFont val="Calibri"/>
            <family val="2"/>
            <scheme val="minor"/>
          </rPr>
          <t>RNG if cindy ult kills SAnis</t>
        </r>
      </text>
    </comment>
    <comment ref="Z20" authorId="0" shapeId="0" xr:uid="{19AE79B8-5906-42FE-A92B-064FA81D0169}">
      <text>
        <r>
          <rPr>
            <sz val="11"/>
            <color theme="1"/>
            <rFont val="Calibri"/>
            <family val="2"/>
            <scheme val="minor"/>
          </rPr>
          <t>B2 diff</t>
        </r>
      </text>
    </comment>
    <comment ref="Y21" authorId="0" shapeId="0" xr:uid="{6CB498AF-47E8-413C-ACD0-041DF5961EEF}">
      <text>
        <r>
          <rPr>
            <sz val="11"/>
            <color theme="1"/>
            <rFont val="Calibri"/>
            <family val="2"/>
            <scheme val="minor"/>
          </rPr>
          <t>I think on live its gonna be cindy investment diff still regardless of whos b2?</t>
        </r>
      </text>
    </comment>
    <comment ref="N23" authorId="0" shapeId="0" xr:uid="{32BB9AD5-15AE-4A2A-99A5-F0049C93F4F5}">
      <text>
        <r>
          <rPr>
            <sz val="11"/>
            <color theme="1"/>
            <rFont val="Calibri"/>
            <family val="2"/>
            <scheme val="minor"/>
          </rPr>
          <t>RNG 2LOSE 2WINS</t>
        </r>
      </text>
    </comment>
    <comment ref="O23" authorId="0" shapeId="0" xr:uid="{7A1AD1E0-AC8D-40F8-8DA3-4D245E35AD9C}">
      <text>
        <r>
          <rPr>
            <sz val="11"/>
            <color theme="1"/>
            <rFont val="Calibri"/>
            <family val="2"/>
            <scheme val="minor"/>
          </rPr>
          <t>almost a mirror too</t>
        </r>
      </text>
    </comment>
    <comment ref="K24" authorId="0" shapeId="0" xr:uid="{665A3253-EC25-4781-AB07-523214F88C11}">
      <text>
        <r>
          <rPr>
            <sz val="11"/>
            <color theme="1"/>
            <rFont val="Calibri"/>
            <family val="2"/>
            <scheme val="minor"/>
          </rPr>
          <t xml:space="preserve">haha no jack feed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U12" authorId="0" shapeId="0" xr:uid="{1D69DFD8-8933-4FDC-BD84-B0702E84484D}">
      <text>
        <r>
          <rPr>
            <sz val="11"/>
            <color theme="1"/>
            <rFont val="Calibri"/>
            <family val="2"/>
            <scheme val="minor"/>
          </rPr>
          <t>Unknown User:
RNG</t>
        </r>
      </text>
    </comment>
    <comment ref="X12" authorId="0" shapeId="0" xr:uid="{BF017E66-EE78-4ADD-AF04-E33C6E08C363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24" authorId="0" shapeId="0" xr:uid="{ACEC2F3C-ED9E-4BB9-9EF0-BB8A8EF63441}">
      <text>
        <r>
          <rPr>
            <sz val="11"/>
            <color theme="1"/>
            <rFont val="Calibri"/>
            <family val="2"/>
            <scheme val="minor"/>
          </rPr>
          <t xml:space="preserve">Unknown User:
Noah didnt burst?? even with full quantum
</t>
        </r>
      </text>
    </comment>
    <comment ref="Q24" authorId="0" shapeId="0" xr:uid="{73B7911D-7AD3-4D70-BF8C-54B0BA282807}">
      <text>
        <r>
          <rPr>
            <sz val="11"/>
            <color theme="1"/>
            <rFont val="Calibri"/>
            <family val="2"/>
            <scheme val="minor"/>
          </rPr>
          <t>Rosanna</t>
        </r>
      </text>
    </comment>
    <comment ref="X24" authorId="0" shapeId="0" xr:uid="{879CD5B5-C986-4375-889F-A19400993B4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AE27" authorId="0" shapeId="0" xr:uid="{357C9988-9457-4142-9721-8C5D45997193}">
      <text>
        <r>
          <rPr>
            <sz val="11"/>
            <color theme="1"/>
            <rFont val="Calibri"/>
            <family val="2"/>
            <scheme val="minor"/>
          </rPr>
          <t>Unknown User:
Cant kill Moran</t>
        </r>
      </text>
    </comment>
    <comment ref="K31" authorId="0" shapeId="0" xr:uid="{E494957E-CF8F-4FAE-A81A-9912D714C8FA}">
      <text>
        <r>
          <rPr>
            <sz val="11"/>
            <color theme="1"/>
            <rFont val="Calibri"/>
            <family val="2"/>
            <scheme val="minor"/>
          </rPr>
          <t>Unknown User:
Blanc indom</t>
        </r>
      </text>
    </comment>
    <comment ref="O31" authorId="0" shapeId="0" xr:uid="{A1AF4A2E-2E20-4E60-BF60-D24E0DE0AB35}">
      <text>
        <r>
          <rPr>
            <sz val="11"/>
            <color theme="1"/>
            <rFont val="Calibri"/>
            <family val="2"/>
            <scheme val="minor"/>
          </rPr>
          <t>Blanc indom noise</t>
        </r>
      </text>
    </comment>
    <comment ref="R35" authorId="0" shapeId="0" xr:uid="{16D365F1-95FF-4DBD-B4C0-2ABB771C0F52}">
      <text>
        <r>
          <rPr>
            <sz val="11"/>
            <color theme="1"/>
            <rFont val="Calibri"/>
            <family val="2"/>
            <scheme val="minor"/>
          </rPr>
          <t>if Scalter has atk lines its winnable</t>
        </r>
      </text>
    </comment>
    <comment ref="U35" authorId="0" shapeId="0" xr:uid="{E936AED8-366E-41C1-AE7E-6BE1974B4462}">
      <text>
        <r>
          <rPr>
            <sz val="11"/>
            <color theme="1"/>
            <rFont val="Calibri"/>
            <family val="2"/>
            <scheme val="minor"/>
          </rPr>
          <t>https://imgur.com/a/feAceLD
both are 0HP</t>
        </r>
      </text>
    </comment>
    <comment ref="AK36" authorId="0" shapeId="0" xr:uid="{C5056C28-A560-463F-8CFE-3E24BCC5CD96}">
      <text>
        <r>
          <rPr>
            <sz val="11"/>
            <color theme="1"/>
            <rFont val="Calibri"/>
            <family val="2"/>
            <scheme val="minor"/>
          </rPr>
          <t>won by late blanc burst, first to lose out indom = loses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U12" authorId="0" shapeId="0" xr:uid="{40EF81C3-2720-4C74-9073-DD85EAE902DB}">
      <text>
        <r>
          <rPr>
            <sz val="11"/>
            <color theme="1"/>
            <rFont val="Calibri"/>
            <family val="2"/>
            <scheme val="minor"/>
          </rPr>
          <t>Unknown User:
RNG</t>
        </r>
      </text>
    </comment>
    <comment ref="AD15" authorId="0" shapeId="0" xr:uid="{42CA76EC-9D4E-4505-BD94-27FC85EA9929}">
      <text>
        <r>
          <rPr>
            <sz val="11"/>
            <color theme="1"/>
            <rFont val="Calibri"/>
            <family val="2"/>
            <scheme val="minor"/>
          </rPr>
          <t>longer indom</t>
        </r>
      </text>
    </comment>
    <comment ref="O24" authorId="0" shapeId="0" xr:uid="{CF0C5A55-B72B-4779-A2D5-C8CB95F195F8}">
      <text>
        <r>
          <rPr>
            <sz val="11"/>
            <color theme="1"/>
            <rFont val="Calibri"/>
            <family val="2"/>
            <scheme val="minor"/>
          </rPr>
          <t xml:space="preserve">Unknown User:
Noah didnt burst?? even with full quantum
</t>
        </r>
      </text>
    </comment>
    <comment ref="Q24" authorId="0" shapeId="0" xr:uid="{272B32AC-B070-454F-BD62-C1349A0F9EAA}">
      <text>
        <r>
          <rPr>
            <sz val="11"/>
            <color theme="1"/>
            <rFont val="Calibri"/>
            <family val="2"/>
            <scheme val="minor"/>
          </rPr>
          <t>Rosanna</t>
        </r>
      </text>
    </comment>
    <comment ref="N28" authorId="0" shapeId="0" xr:uid="{A26F3F90-7863-43A5-8929-1F69F9E1305D}">
      <text>
        <r>
          <rPr>
            <sz val="11"/>
            <color theme="1"/>
            <rFont val="Calibri"/>
            <family val="2"/>
            <scheme val="minor"/>
          </rPr>
          <t>RNG but a win if blanc burst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T14" authorId="0" shapeId="0" xr:uid="{660D6012-3B5B-4620-8053-8DEDA07B85E0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R15" authorId="0" shapeId="0" xr:uid="{D0A45A2E-D43E-4FEB-A590-99AA619E1F08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X16" authorId="0" shapeId="0" xr:uid="{9C351F5E-CEDF-4A90-87E9-3261FFE04037}">
      <text>
        <r>
          <rPr>
            <sz val="11"/>
            <color theme="1"/>
            <rFont val="Calibri"/>
            <family val="2"/>
            <scheme val="minor"/>
          </rPr>
          <t>Emilia doesnt have enough DPS to kill Noah</t>
        </r>
      </text>
    </comment>
    <comment ref="AH16" authorId="0" shapeId="0" xr:uid="{24B56BD8-195E-4FF5-84A7-658DE3FBFF4A}">
      <text>
        <r>
          <rPr>
            <sz val="11"/>
            <color theme="1"/>
            <rFont val="Calibri"/>
            <family val="2"/>
            <scheme val="minor"/>
          </rPr>
          <t>INDOM DIFF</t>
        </r>
      </text>
    </comment>
    <comment ref="AE18" authorId="0" shapeId="0" xr:uid="{5751658E-A273-40C9-AB04-E737DA9D7712}">
      <text>
        <r>
          <rPr>
            <sz val="11"/>
            <color theme="1"/>
            <rFont val="Calibri"/>
            <family val="2"/>
            <scheme val="minor"/>
          </rPr>
          <t>RNG can lose if wrong stun</t>
        </r>
      </text>
    </comment>
    <comment ref="T20" authorId="0" shapeId="0" xr:uid="{504FC60D-B9EC-49B1-ABD7-260A982023DC}">
      <text>
        <r>
          <rPr>
            <sz val="11"/>
            <color theme="1"/>
            <rFont val="Calibri"/>
            <family val="2"/>
            <scheme val="minor"/>
          </rPr>
          <t>Very close since Scarlet has indom</t>
        </r>
      </text>
    </comment>
    <comment ref="Z20" authorId="0" shapeId="0" xr:uid="{C371759B-B90A-4338-8847-13C59D56DB82}">
      <text>
        <r>
          <rPr>
            <sz val="11"/>
            <color theme="1"/>
            <rFont val="Calibri"/>
            <family val="2"/>
            <scheme val="minor"/>
          </rPr>
          <t xml:space="preserve">RNG but leaning towards lose
</t>
        </r>
      </text>
    </comment>
    <comment ref="R21" authorId="0" shapeId="0" xr:uid="{BF743FA3-E791-454E-92D0-4BFE4484D4B8}">
      <text>
        <r>
          <rPr>
            <sz val="11"/>
            <color theme="1"/>
            <rFont val="Calibri"/>
            <family val="2"/>
            <scheme val="minor"/>
          </rPr>
          <t>Siren Stun Emilia leading to Helm burst kek</t>
        </r>
      </text>
    </comment>
    <comment ref="X21" authorId="0" shapeId="0" xr:uid="{C4AF5ED8-2AD7-4077-94F0-D84B88E0BDF1}">
      <text>
        <r>
          <rPr>
            <sz val="11"/>
            <color theme="1"/>
            <rFont val="Calibri"/>
            <family val="2"/>
            <scheme val="minor"/>
          </rPr>
          <t>this is a win if emilia has more ammo</t>
        </r>
      </text>
    </comment>
    <comment ref="AF21" authorId="0" shapeId="0" xr:uid="{3493DF8F-D3EB-4A1E-8C8D-A690D4BF0530}">
      <text>
        <r>
          <rPr>
            <sz val="11"/>
            <color theme="1"/>
            <rFont val="Calibri"/>
            <family val="2"/>
            <scheme val="minor"/>
          </rPr>
          <t>Pascal Indom</t>
        </r>
      </text>
    </comment>
    <comment ref="AG21" authorId="0" shapeId="0" xr:uid="{9144E70F-3B3A-4B3B-BF9E-CDF426C24FFE}">
      <text>
        <r>
          <rPr>
            <sz val="11"/>
            <color theme="1"/>
            <rFont val="Calibri"/>
            <family val="2"/>
            <scheme val="minor"/>
          </rPr>
          <t>Pascal Indom</t>
        </r>
      </text>
    </comment>
    <comment ref="K23" authorId="0" shapeId="0" xr:uid="{35653349-517F-4D41-9FD2-22F346F8027B}">
      <text>
        <r>
          <rPr>
            <sz val="11"/>
            <color theme="1"/>
            <rFont val="Calibri"/>
            <family val="2"/>
            <scheme val="minor"/>
          </rPr>
          <t>CS DIFF? both have roughly 17% CS +</t>
        </r>
      </text>
    </comment>
    <comment ref="AC25" authorId="0" shapeId="0" xr:uid="{267602EF-134D-48FF-838E-E527CBB2CBE7}">
      <text>
        <r>
          <rPr>
            <sz val="11"/>
            <color theme="1"/>
            <rFont val="Calibri"/>
            <family val="2"/>
            <scheme val="minor"/>
          </rPr>
          <t>INDOM</t>
        </r>
      </text>
    </comment>
    <comment ref="AC26" authorId="0" shapeId="0" xr:uid="{28B627F3-D42F-4F83-B151-C49AB040F811}">
      <text>
        <r>
          <rPr>
            <sz val="11"/>
            <color theme="1"/>
            <rFont val="Calibri"/>
            <family val="2"/>
            <scheme val="minor"/>
          </rPr>
          <t>INDOM</t>
        </r>
      </text>
    </comment>
    <comment ref="AF27" authorId="0" shapeId="0" xr:uid="{45F3F3EE-1411-4E94-A4F5-1B82BA7A3E3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AE12" authorId="0" shapeId="0" xr:uid="{5B168F1D-FC70-4849-A8B4-B80C1A743B2D}">
      <text>
        <r>
          <rPr>
            <sz val="11"/>
            <color theme="1"/>
            <rFont val="Calibri"/>
            <family val="2"/>
            <scheme val="minor"/>
          </rPr>
          <t>Cindy cant kill Sanis?</t>
        </r>
      </text>
    </comment>
    <comment ref="K15" authorId="0" shapeId="0" xr:uid="{EBE89FD1-F5A7-44BA-BA47-B1BDF241999A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Z19" authorId="0" shapeId="0" xr:uid="{48C06E7F-7BE4-4001-99C2-C233B860D337}">
      <text>
        <r>
          <rPr>
            <sz val="11"/>
            <color theme="1"/>
            <rFont val="Calibri"/>
            <family val="2"/>
            <scheme val="minor"/>
          </rPr>
          <t>RNG can lose if wrong stun</t>
        </r>
      </text>
    </comment>
    <comment ref="AE19" authorId="0" shapeId="0" xr:uid="{6C3AAC82-968C-45BF-BD18-65950B651F6F}">
      <text>
        <r>
          <rPr>
            <sz val="11"/>
            <color theme="1"/>
            <rFont val="Calibri"/>
            <family val="2"/>
            <scheme val="minor"/>
          </rPr>
          <t>possible win with proper target stun</t>
        </r>
      </text>
    </comment>
    <comment ref="W21" authorId="0" shapeId="0" xr:uid="{B20784B7-F38E-4C4C-9CEB-33EC9168DA5E}">
      <text>
        <r>
          <rPr>
            <sz val="11"/>
            <color theme="1"/>
            <rFont val="Calibri"/>
            <family val="2"/>
            <scheme val="minor"/>
          </rPr>
          <t>CS DIFF? both have roughly 17% CS +</t>
        </r>
      </text>
    </comment>
    <comment ref="K22" authorId="0" shapeId="0" xr:uid="{6B0E7E5A-5A99-44EE-B388-0A972CFDFF5B}">
      <text>
        <r>
          <rPr>
            <sz val="11"/>
            <color theme="1"/>
            <rFont val="Calibri"/>
            <family val="2"/>
            <scheme val="minor"/>
          </rPr>
          <t>Blanc diff</t>
        </r>
      </text>
    </comment>
    <comment ref="BE22" authorId="0" shapeId="0" xr:uid="{31249585-FBEF-4E61-A1E6-1FFCB412EEF6}">
      <text>
        <r>
          <rPr>
            <sz val="11"/>
            <color theme="1"/>
            <rFont val="Calibri"/>
            <family val="2"/>
            <scheme val="minor"/>
          </rPr>
          <t>Emilia nuke's not enough cuz of Manchor</t>
        </r>
      </text>
    </comment>
    <comment ref="AN24" authorId="0" shapeId="0" xr:uid="{FBC0EE23-DBE0-4D05-AB9B-F20F0A9C3897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K25" authorId="0" shapeId="0" xr:uid="{BEB12052-4BFE-47D2-8B7B-87FD4B2B8F7F}">
      <text>
        <r>
          <rPr>
            <sz val="11"/>
            <color theme="1"/>
            <rFont val="Calibri"/>
            <family val="2"/>
            <scheme val="minor"/>
          </rPr>
          <t>Very close since Scarlet has indom</t>
        </r>
      </text>
    </comment>
    <comment ref="X25" authorId="0" shapeId="0" xr:uid="{F9F20FA3-0F9F-4FDD-87EC-199BE90A29A7}">
      <text>
        <r>
          <rPr>
            <sz val="11"/>
            <color theme="1"/>
            <rFont val="Calibri"/>
            <family val="2"/>
            <scheme val="minor"/>
          </rPr>
          <t xml:space="preserve">RNG but leaning towards lose
</t>
        </r>
      </text>
    </comment>
    <comment ref="O28" authorId="0" shapeId="0" xr:uid="{84811C0D-2A35-4B55-81A0-D902E0E3D42C}">
      <text>
        <r>
          <rPr>
            <sz val="11"/>
            <color theme="1"/>
            <rFont val="Calibri"/>
            <family val="2"/>
            <scheme val="minor"/>
          </rPr>
          <t>Emilia doesnt have enough DPS to kill Noah</t>
        </r>
      </text>
    </comment>
    <comment ref="BF28" authorId="0" shapeId="0" xr:uid="{46FB3773-2D42-4A0C-BA6F-64E473B39638}">
      <text>
        <r>
          <rPr>
            <sz val="11"/>
            <color theme="1"/>
            <rFont val="Calibri"/>
            <family val="2"/>
            <scheme val="minor"/>
          </rPr>
          <t>INDOM DIFF</t>
        </r>
      </text>
    </comment>
    <comment ref="BB29" authorId="0" shapeId="0" xr:uid="{11BE0E81-BA90-4E8B-98B6-F963E5DD2FA4}">
      <text>
        <r>
          <rPr>
            <sz val="11"/>
            <color theme="1"/>
            <rFont val="Calibri"/>
            <family val="2"/>
            <scheme val="minor"/>
          </rPr>
          <t>INDOM</t>
        </r>
      </text>
    </comment>
    <comment ref="BF29" authorId="0" shapeId="0" xr:uid="{5A7E2C11-775C-47E7-A4F4-42D45ABFFF86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O31" authorId="0" shapeId="0" xr:uid="{BE74405E-A8A3-4751-A50E-3A9EE7D4F24B}">
      <text>
        <r>
          <rPr>
            <sz val="11"/>
            <color theme="1"/>
            <rFont val="Calibri"/>
            <family val="2"/>
            <scheme val="minor"/>
          </rPr>
          <t>this is a win if emilia has more ammo</t>
        </r>
      </text>
    </comment>
    <comment ref="AN31" authorId="0" shapeId="0" xr:uid="{8904F960-00A6-40C2-B8D1-6B410278ABB9}">
      <text>
        <r>
          <rPr>
            <sz val="11"/>
            <color theme="1"/>
            <rFont val="Calibri"/>
            <family val="2"/>
            <scheme val="minor"/>
          </rPr>
          <t>Siren Stun Emilia leading to Helm burst kek</t>
        </r>
      </text>
    </comment>
    <comment ref="BD31" authorId="0" shapeId="0" xr:uid="{84F681A2-EBBE-4306-B85E-8D48B7BE11D5}">
      <text>
        <r>
          <rPr>
            <sz val="11"/>
            <color theme="1"/>
            <rFont val="Calibri"/>
            <family val="2"/>
            <scheme val="minor"/>
          </rPr>
          <t>Pascal Indom</t>
        </r>
      </text>
    </comment>
    <comment ref="BE31" authorId="0" shapeId="0" xr:uid="{EA50F194-AD4C-4296-8878-B886974C64FA}">
      <text>
        <r>
          <rPr>
            <sz val="11"/>
            <color theme="1"/>
            <rFont val="Calibri"/>
            <family val="2"/>
            <scheme val="minor"/>
          </rPr>
          <t>Pascal Indom</t>
        </r>
      </text>
    </comment>
    <comment ref="BB32" authorId="0" shapeId="0" xr:uid="{51D7F8F9-3F56-420D-9AD9-108508FBF352}">
      <text>
        <r>
          <rPr>
            <sz val="11"/>
            <color theme="1"/>
            <rFont val="Calibri"/>
            <family val="2"/>
            <scheme val="minor"/>
          </rPr>
          <t>INDOM</t>
        </r>
      </text>
    </comment>
    <comment ref="BB33" authorId="0" shapeId="0" xr:uid="{16F336F3-B813-44B0-8CD1-B36C6AA36626}">
      <text>
        <r>
          <rPr>
            <sz val="11"/>
            <color theme="1"/>
            <rFont val="Calibri"/>
            <family val="2"/>
            <scheme val="minor"/>
          </rPr>
          <t>INDOM</t>
        </r>
      </text>
    </comment>
    <comment ref="BD34" authorId="0" shapeId="0" xr:uid="{E62C3654-6207-4F89-BBA6-2DC5FA8CEB6C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W36" authorId="0" shapeId="0" xr:uid="{EF503E60-721E-49C7-88E6-E626A2E9326F}">
      <text>
        <r>
          <rPr>
            <sz val="11"/>
            <color theme="1"/>
            <rFont val="Calibri"/>
            <family val="2"/>
            <scheme val="minor"/>
          </rPr>
          <t>RNG</t>
        </r>
      </text>
    </comment>
    <comment ref="BB36" authorId="0" shapeId="0" xr:uid="{1EF3B162-DE0A-41A0-A33B-667C4348316A}">
      <text>
        <r>
          <rPr>
            <sz val="11"/>
            <color theme="1"/>
            <rFont val="Calibri"/>
            <family val="2"/>
            <scheme val="minor"/>
          </rPr>
          <t>Emilia nuke's not enough cuz of Manchor</t>
        </r>
      </text>
    </comment>
    <comment ref="BD36" authorId="0" shapeId="0" xr:uid="{0ADD5CCB-B560-4478-A2E3-58282945BC21}">
      <text>
        <r>
          <rPr>
            <sz val="11"/>
            <color theme="1"/>
            <rFont val="Calibri"/>
            <family val="2"/>
            <scheme val="minor"/>
          </rPr>
          <t>Emilia nuke's not enough cuz of Manchor</t>
        </r>
      </text>
    </comment>
    <comment ref="BF36" authorId="0" shapeId="0" xr:uid="{82AF9492-31F4-4BAB-A4A3-CF344EE41AD3}">
      <text>
        <r>
          <rPr>
            <sz val="11"/>
            <color theme="1"/>
            <rFont val="Calibri"/>
            <family val="2"/>
            <scheme val="minor"/>
          </rPr>
          <t>Emilia nuke's not enough cuz of Manchor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Z12" authorId="0" shapeId="0" xr:uid="{175A8056-94EB-4857-B409-EBED24FCDB94}">
      <text>
        <r>
          <rPr>
            <sz val="11"/>
            <color theme="1"/>
            <rFont val="Calibri"/>
            <family val="2"/>
            <scheme val="minor"/>
          </rPr>
          <t>Cindy cant kill Sanis?</t>
        </r>
      </text>
    </comment>
    <comment ref="K15" authorId="0" shapeId="0" xr:uid="{2C25C29D-F93B-43E1-91E8-B420F50C0AD7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K18" authorId="0" shapeId="0" xr:uid="{1DD72B74-98AD-4C49-BAFD-2AAC49505012}">
      <text>
        <r>
          <rPr>
            <sz val="11"/>
            <color theme="1"/>
            <rFont val="Calibri"/>
            <family val="2"/>
            <scheme val="minor"/>
          </rPr>
          <t>Blanc diff</t>
        </r>
      </text>
    </comment>
    <comment ref="R21" authorId="0" shapeId="0" xr:uid="{682E7C9B-73C3-41E2-B715-38FC12687525}">
      <text>
        <r>
          <rPr>
            <sz val="11"/>
            <color theme="1"/>
            <rFont val="Calibri"/>
            <family val="2"/>
            <scheme val="minor"/>
          </rPr>
          <t>RNG depends if Cindy can kill Sanis</t>
        </r>
      </text>
    </comment>
    <comment ref="Q22" authorId="0" shapeId="0" xr:uid="{2AA4D5E6-23C3-4070-8B46-E7FD6183D993}">
      <text>
        <r>
          <rPr>
            <sz val="11"/>
            <color theme="1"/>
            <rFont val="Calibri"/>
            <family val="2"/>
            <scheme val="minor"/>
          </rPr>
          <t>RNG if cindy ult kills SAnis</t>
        </r>
      </text>
    </comment>
    <comment ref="R22" authorId="0" shapeId="0" xr:uid="{B802C0F6-6F01-42F0-B096-931A31565127}">
      <text>
        <r>
          <rPr>
            <sz val="11"/>
            <color theme="1"/>
            <rFont val="Calibri"/>
            <family val="2"/>
            <scheme val="minor"/>
          </rPr>
          <t>RNG depends if Cindy can kill Sanis</t>
        </r>
      </text>
    </comment>
    <comment ref="N26" authorId="0" shapeId="0" xr:uid="{CD14898F-3754-4DBB-BBBF-AD83C7ED601E}">
      <text>
        <r>
          <rPr>
            <sz val="11"/>
            <color theme="1"/>
            <rFont val="Calibri"/>
            <family val="2"/>
            <scheme val="minor"/>
          </rPr>
          <t>RNG 2LOSE 2WINS</t>
        </r>
      </text>
    </comment>
    <comment ref="O26" authorId="0" shapeId="0" xr:uid="{2AF4AAF5-4678-4533-A6C5-F093DDDD98F9}">
      <text>
        <r>
          <rPr>
            <sz val="11"/>
            <color theme="1"/>
            <rFont val="Calibri"/>
            <family val="2"/>
            <scheme val="minor"/>
          </rPr>
          <t>CS DIFF its a draw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K14" authorId="0" shapeId="0" xr:uid="{2A356491-B838-40DD-BAAE-8DD9E9939C5F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Q18" authorId="0" shapeId="0" xr:uid="{7E71CFC1-43DA-4790-BDFE-5B7E7A5BEFE9}">
      <text>
        <r>
          <rPr>
            <sz val="11"/>
            <color theme="1"/>
            <rFont val="Calibri"/>
            <family val="2"/>
            <scheme val="minor"/>
          </rPr>
          <t>RNG if cindy ult kills SAnis</t>
        </r>
      </text>
    </comment>
    <comment ref="N20" authorId="0" shapeId="0" xr:uid="{D7F86B6C-C686-49AE-BA0E-6947DDBC6AE7}">
      <text>
        <r>
          <rPr>
            <sz val="11"/>
            <color theme="1"/>
            <rFont val="Calibri"/>
            <family val="2"/>
            <scheme val="minor"/>
          </rPr>
          <t>RNG 2LOSE 2WINS</t>
        </r>
      </text>
    </comment>
    <comment ref="O20" authorId="0" shapeId="0" xr:uid="{FBF7338A-B110-4349-9A97-52142884F336}">
      <text>
        <r>
          <rPr>
            <sz val="11"/>
            <color theme="1"/>
            <rFont val="Calibri"/>
            <family val="2"/>
            <scheme val="minor"/>
          </rPr>
          <t>CS DIFF its a draw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K14" authorId="0" shapeId="0" xr:uid="{7B4B265E-131E-6449-8D68-D3061379D7FA}">
      <text>
        <r>
          <rPr>
            <sz val="11"/>
            <color theme="1"/>
            <rFont val="Calibri"/>
            <family val="2"/>
            <scheme val="minor"/>
          </rPr>
          <t>got 1 win out of 5</t>
        </r>
      </text>
    </comment>
    <comment ref="S16" authorId="0" shapeId="0" xr:uid="{F1F193E1-75EC-0949-BBD2-6EDD81E0C65B}">
      <text>
        <r>
          <rPr>
            <sz val="11"/>
            <color theme="1"/>
            <rFont val="Calibri"/>
            <family val="2"/>
            <scheme val="minor"/>
          </rPr>
          <t>RNG but leans toward Scarlet favor</t>
        </r>
      </text>
    </comment>
    <comment ref="K20" authorId="0" shapeId="0" xr:uid="{8012BA52-51E3-FE4D-A8BA-FDAA35534DD8}">
      <text>
        <r>
          <rPr>
            <sz val="11"/>
            <color theme="1"/>
            <rFont val="Calibri"/>
            <family val="2"/>
            <scheme val="minor"/>
          </rPr>
          <t xml:space="preserve">haha no jack feed
</t>
        </r>
      </text>
    </comment>
  </commentList>
</comments>
</file>

<file path=xl/sharedStrings.xml><?xml version="1.0" encoding="utf-8"?>
<sst xmlns="http://schemas.openxmlformats.org/spreadsheetml/2006/main" count="19455" uniqueCount="718">
  <si>
    <t>Name</t>
  </si>
  <si>
    <t>Noah</t>
  </si>
  <si>
    <t>VestiT</t>
  </si>
  <si>
    <t xml:space="preserve">Emilia8 </t>
  </si>
  <si>
    <t>Red Hood</t>
  </si>
  <si>
    <t>Centi</t>
  </si>
  <si>
    <t>Pepper</t>
  </si>
  <si>
    <t>Pascal</t>
  </si>
  <si>
    <t>Soda</t>
  </si>
  <si>
    <t>XMica</t>
  </si>
  <si>
    <t>Liter</t>
  </si>
  <si>
    <t>Tia</t>
  </si>
  <si>
    <t>Sakura</t>
  </si>
  <si>
    <t>Miranda</t>
  </si>
  <si>
    <t>Dorothy</t>
  </si>
  <si>
    <t>Volume</t>
  </si>
  <si>
    <t>Ludmilla</t>
  </si>
  <si>
    <t>DKW</t>
  </si>
  <si>
    <t>Tove</t>
  </si>
  <si>
    <t>LittleMer</t>
  </si>
  <si>
    <t>Sora</t>
  </si>
  <si>
    <t>Manu</t>
  </si>
  <si>
    <t>Pilgrim</t>
  </si>
  <si>
    <t>Elusion</t>
  </si>
  <si>
    <t xml:space="preserve">Abnormal </t>
  </si>
  <si>
    <t>Missilis</t>
  </si>
  <si>
    <t>Abnormal</t>
  </si>
  <si>
    <t>Tetra</t>
  </si>
  <si>
    <t>Elysion</t>
  </si>
  <si>
    <t>Type</t>
  </si>
  <si>
    <t>RL Wind</t>
  </si>
  <si>
    <t>RL Fire</t>
  </si>
  <si>
    <t>RL Water</t>
  </si>
  <si>
    <t>SR Iron</t>
  </si>
  <si>
    <t>RL Iron</t>
  </si>
  <si>
    <t>SG Wind</t>
  </si>
  <si>
    <t>MG Fire</t>
  </si>
  <si>
    <t>SMG Iron</t>
  </si>
  <si>
    <t>SR Fire</t>
  </si>
  <si>
    <t>SMG Fire</t>
  </si>
  <si>
    <t>AR Water</t>
  </si>
  <si>
    <t>SMG Wind</t>
  </si>
  <si>
    <t>SMG Water</t>
  </si>
  <si>
    <t>Burst</t>
  </si>
  <si>
    <t>Def 2, 40s</t>
  </si>
  <si>
    <t>Atk 3, 40s</t>
  </si>
  <si>
    <t>Atk X, 40s</t>
  </si>
  <si>
    <t>Def 2, 20s</t>
  </si>
  <si>
    <t>Sup 1, 20s</t>
  </si>
  <si>
    <t>Sup 1, 20s*</t>
  </si>
  <si>
    <t>Sup 1, 40s</t>
  </si>
  <si>
    <t>Def 1, 20s</t>
  </si>
  <si>
    <t>2RL</t>
  </si>
  <si>
    <t>2.5RL</t>
  </si>
  <si>
    <t>3RL</t>
  </si>
  <si>
    <t>3.5RL</t>
  </si>
  <si>
    <t>Bond</t>
  </si>
  <si>
    <t>Doll</t>
  </si>
  <si>
    <t>RL SR15</t>
  </si>
  <si>
    <t>SR SR15</t>
  </si>
  <si>
    <t>SG SR5</t>
  </si>
  <si>
    <t>RL SR5</t>
  </si>
  <si>
    <t>MG R0</t>
  </si>
  <si>
    <t>SMG SR5</t>
  </si>
  <si>
    <t>SMG R0</t>
  </si>
  <si>
    <t>SMG SR15</t>
  </si>
  <si>
    <t>Skill 1</t>
  </si>
  <si>
    <t>Skill 2</t>
  </si>
  <si>
    <t>Helm</t>
  </si>
  <si>
    <t>OL +5</t>
  </si>
  <si>
    <t>M9 +0</t>
  </si>
  <si>
    <t>OL +0</t>
  </si>
  <si>
    <t>Glove</t>
  </si>
  <si>
    <t>Chest</t>
  </si>
  <si>
    <t>Boots</t>
  </si>
  <si>
    <t>OLs</t>
  </si>
  <si>
    <t>17.92% cs</t>
  </si>
  <si>
    <t>47.95%atk</t>
  </si>
  <si>
    <t>22.32% cs
40.20%atk</t>
  </si>
  <si>
    <t>7.2% cs
36.14%atk
58.06%ele</t>
  </si>
  <si>
    <t>17.62% cs</t>
  </si>
  <si>
    <t>40.91%atk</t>
  </si>
  <si>
    <t>N/A</t>
  </si>
  <si>
    <t>16.59%atk</t>
  </si>
  <si>
    <t>19.09% cs</t>
  </si>
  <si>
    <t>Tempering</t>
  </si>
  <si>
    <t xml:space="preserve">Adjutant </t>
  </si>
  <si>
    <t>Jackal</t>
  </si>
  <si>
    <t>Blanc</t>
  </si>
  <si>
    <t>Biscuit</t>
  </si>
  <si>
    <t>Scarlet</t>
  </si>
  <si>
    <t>XMaiden</t>
  </si>
  <si>
    <t>12 slots</t>
  </si>
  <si>
    <t>lvl 15</t>
  </si>
  <si>
    <t>Bay</t>
  </si>
  <si>
    <t>Makima</t>
  </si>
  <si>
    <t>MAnchor</t>
  </si>
  <si>
    <t>Crown</t>
  </si>
  <si>
    <t>Naga</t>
  </si>
  <si>
    <t>Mast</t>
  </si>
  <si>
    <t>Elegg</t>
  </si>
  <si>
    <t>Rem</t>
  </si>
  <si>
    <t>Leona</t>
  </si>
  <si>
    <t>Nihilister</t>
  </si>
  <si>
    <t>Mari</t>
  </si>
  <si>
    <t>Viper</t>
  </si>
  <si>
    <t>Poli+</t>
  </si>
  <si>
    <t>Vigor</t>
  </si>
  <si>
    <t>6 slots</t>
  </si>
  <si>
    <t>lvl 10</t>
  </si>
  <si>
    <t xml:space="preserve">Missilis </t>
  </si>
  <si>
    <t>AR Wind</t>
  </si>
  <si>
    <t>RL Electr</t>
  </si>
  <si>
    <t>AR Electr</t>
  </si>
  <si>
    <t>Quantum</t>
  </si>
  <si>
    <t>8 slots</t>
  </si>
  <si>
    <t>lvl 11</t>
  </si>
  <si>
    <t>MG Water</t>
  </si>
  <si>
    <t>MG Iron</t>
  </si>
  <si>
    <t>SG Electr</t>
  </si>
  <si>
    <t>MG Elect</t>
  </si>
  <si>
    <t>SG Water</t>
  </si>
  <si>
    <t>SR Electr</t>
  </si>
  <si>
    <t>Sup 2, 40s</t>
  </si>
  <si>
    <t>Def3, 40s</t>
  </si>
  <si>
    <t xml:space="preserve"> </t>
  </si>
  <si>
    <t>Healing</t>
  </si>
  <si>
    <t>5 slots</t>
  </si>
  <si>
    <t>lvl 8</t>
  </si>
  <si>
    <t>Sup 2, 20s</t>
  </si>
  <si>
    <t>Atk 2, 20s</t>
  </si>
  <si>
    <t>Atk 2, 40s</t>
  </si>
  <si>
    <t>Bastion</t>
  </si>
  <si>
    <t>Resilience</t>
  </si>
  <si>
    <t>AR SR15</t>
  </si>
  <si>
    <t>RL R0</t>
  </si>
  <si>
    <t>MG SR15</t>
  </si>
  <si>
    <t>SR SR5</t>
  </si>
  <si>
    <t>Treasure</t>
  </si>
  <si>
    <t>M9 +5</t>
  </si>
  <si>
    <t>OL +4</t>
  </si>
  <si>
    <t>19.68% cs</t>
  </si>
  <si>
    <t>31.91% def</t>
  </si>
  <si>
    <t>18.21% cs</t>
  </si>
  <si>
    <t>19.10% cs</t>
  </si>
  <si>
    <t>7.2% cs</t>
  </si>
  <si>
    <t>47.25%atk</t>
  </si>
  <si>
    <t>38.81%atk
0%ele</t>
  </si>
  <si>
    <t>43.02%atk</t>
  </si>
  <si>
    <t>Noise</t>
  </si>
  <si>
    <t>Trina</t>
  </si>
  <si>
    <t>Anis</t>
  </si>
  <si>
    <t>Cinderella</t>
  </si>
  <si>
    <t>Rumani</t>
  </si>
  <si>
    <t>SAnis</t>
  </si>
  <si>
    <t>Scalter</t>
  </si>
  <si>
    <t>Ein</t>
  </si>
  <si>
    <t>SSakura</t>
  </si>
  <si>
    <t>Maxwell</t>
  </si>
  <si>
    <t>Quiry</t>
  </si>
  <si>
    <t>Privaty</t>
  </si>
  <si>
    <t>Maiden</t>
  </si>
  <si>
    <t>MPrivaty</t>
  </si>
  <si>
    <t>A2</t>
  </si>
  <si>
    <t>Laplace+</t>
  </si>
  <si>
    <t>Sugar</t>
  </si>
  <si>
    <t>Alice</t>
  </si>
  <si>
    <t>2B</t>
  </si>
  <si>
    <t>SnowWhite</t>
  </si>
  <si>
    <t>Quency</t>
  </si>
  <si>
    <t>XLudmilla</t>
  </si>
  <si>
    <t>Modernia</t>
  </si>
  <si>
    <t>RL Electric</t>
  </si>
  <si>
    <t>RL Elect</t>
  </si>
  <si>
    <t>SR Electric</t>
  </si>
  <si>
    <t>SG Electric</t>
  </si>
  <si>
    <t>SG Iron</t>
  </si>
  <si>
    <t>AR Fire</t>
  </si>
  <si>
    <t>AR Iron</t>
  </si>
  <si>
    <t>Sup 1, 60s</t>
  </si>
  <si>
    <t>Sup 3, 40s</t>
  </si>
  <si>
    <t>Def 3, 40s</t>
  </si>
  <si>
    <t>Atk 3, 20s</t>
  </si>
  <si>
    <t>SG SR15</t>
  </si>
  <si>
    <t>AR SR5</t>
  </si>
  <si>
    <t>SG R0</t>
  </si>
  <si>
    <t>SR SR6</t>
  </si>
  <si>
    <t>AR R0</t>
  </si>
  <si>
    <t>OL +1</t>
  </si>
  <si>
    <t>OL +2</t>
  </si>
  <si>
    <t>19.98% cs</t>
  </si>
  <si>
    <t>19.39% cs</t>
  </si>
  <si>
    <t>54.29%atk
33.11%ele</t>
  </si>
  <si>
    <t>20.85% cs</t>
  </si>
  <si>
    <t>26.99%atk
91.42%ele</t>
  </si>
  <si>
    <t>14.63%atk
81.88%ele</t>
  </si>
  <si>
    <t>43.03%atk</t>
  </si>
  <si>
    <t>18.21% cs
18.69%chg
35.90% ele</t>
  </si>
  <si>
    <t>Nero</t>
  </si>
  <si>
    <t>Moran</t>
  </si>
  <si>
    <t>Helm+</t>
  </si>
  <si>
    <t>Mana</t>
  </si>
  <si>
    <t>Rapunzel</t>
  </si>
  <si>
    <t>SR Water</t>
  </si>
  <si>
    <t>Def 1, 40s</t>
  </si>
  <si>
    <t>45.85%atk</t>
  </si>
  <si>
    <t>38.1%atk</t>
  </si>
  <si>
    <t>9.00%atk
66.47%ele</t>
  </si>
  <si>
    <t>18.8% cs</t>
  </si>
  <si>
    <t>BSoda</t>
  </si>
  <si>
    <t>Noir</t>
  </si>
  <si>
    <t>XAnne</t>
  </si>
  <si>
    <t>Drake+</t>
  </si>
  <si>
    <t>Rosanna</t>
  </si>
  <si>
    <t>SG Fire</t>
  </si>
  <si>
    <t>MG Electr</t>
  </si>
  <si>
    <t>Sup 2, 60s</t>
  </si>
  <si>
    <t>Atk 1, 40s</t>
  </si>
  <si>
    <t>11.11%atk
67.87%ele</t>
  </si>
  <si>
    <t>11.81%atk
70.68%ele</t>
  </si>
  <si>
    <t>18.5% cs</t>
  </si>
  <si>
    <t>41.61%atk
12.34%ele</t>
  </si>
  <si>
    <t>43.73%atk
15.15%ele</t>
  </si>
  <si>
    <t>Neon</t>
  </si>
  <si>
    <t>Mary</t>
  </si>
  <si>
    <t>Emma</t>
  </si>
  <si>
    <t>SMary</t>
  </si>
  <si>
    <t>BurstGain</t>
  </si>
  <si>
    <t>ReloadSpd</t>
  </si>
  <si>
    <t>ChargeDmg</t>
  </si>
  <si>
    <t>B1 RL</t>
  </si>
  <si>
    <t>B1 SG</t>
  </si>
  <si>
    <t>B1 SMG</t>
  </si>
  <si>
    <t>B1 MG</t>
  </si>
  <si>
    <t>B1 AR</t>
  </si>
  <si>
    <t>B1 SR</t>
  </si>
  <si>
    <t>Onslaught</t>
  </si>
  <si>
    <t>MaxHP</t>
  </si>
  <si>
    <t>ReloadUp</t>
  </si>
  <si>
    <t>HitRate</t>
  </si>
  <si>
    <t>Assault</t>
  </si>
  <si>
    <t>ChargeSpd</t>
  </si>
  <si>
    <t>MaxAmmo</t>
  </si>
  <si>
    <t>Def</t>
  </si>
  <si>
    <t>Wingman</t>
  </si>
  <si>
    <t>DefCube</t>
  </si>
  <si>
    <t>Heal%</t>
  </si>
  <si>
    <t>Yuni</t>
  </si>
  <si>
    <t>Poli</t>
  </si>
  <si>
    <t>Folkwang</t>
  </si>
  <si>
    <t>B2 RL</t>
  </si>
  <si>
    <t>B2 SG</t>
  </si>
  <si>
    <t>B2 SR</t>
  </si>
  <si>
    <t>B2 AR</t>
  </si>
  <si>
    <t>B2 MG</t>
  </si>
  <si>
    <t>B2 SMG</t>
  </si>
  <si>
    <t>Drake</t>
  </si>
  <si>
    <t>Laplace</t>
  </si>
  <si>
    <t>Power</t>
  </si>
  <si>
    <t>Harran</t>
  </si>
  <si>
    <t>Emilia0</t>
  </si>
  <si>
    <t>Emilia8</t>
  </si>
  <si>
    <t>Emilia24.7</t>
  </si>
  <si>
    <t>Kilo</t>
  </si>
  <si>
    <t>Ssakura</t>
  </si>
  <si>
    <t>B3 SG</t>
  </si>
  <si>
    <t>B3 RL</t>
  </si>
  <si>
    <t>B3 AR</t>
  </si>
  <si>
    <t>B3 SR</t>
  </si>
  <si>
    <t>B3 SMG</t>
  </si>
  <si>
    <t>WIN</t>
  </si>
  <si>
    <t>Ludmil</t>
  </si>
  <si>
    <t>Rapun</t>
  </si>
  <si>
    <t>LOSE</t>
  </si>
  <si>
    <t>Cook AA</t>
  </si>
  <si>
    <t>Anis*</t>
  </si>
  <si>
    <t>Maiden*</t>
  </si>
  <si>
    <t>Blanc*</t>
  </si>
  <si>
    <t>Jackal*</t>
  </si>
  <si>
    <t>3RL*</t>
  </si>
  <si>
    <t>XMica*</t>
  </si>
  <si>
    <t>Centi*</t>
  </si>
  <si>
    <t>Unused</t>
  </si>
  <si>
    <t>Cook Z</t>
  </si>
  <si>
    <t>Noir*</t>
  </si>
  <si>
    <t>Cook Y</t>
  </si>
  <si>
    <t>Cook X</t>
  </si>
  <si>
    <t>Xmica*</t>
  </si>
  <si>
    <t>Cook W</t>
  </si>
  <si>
    <t>Cook V</t>
  </si>
  <si>
    <t>KSP</t>
  </si>
  <si>
    <t>Cook U</t>
  </si>
  <si>
    <t>Cook T</t>
  </si>
  <si>
    <t>Cook S</t>
  </si>
  <si>
    <t>Cook R</t>
  </si>
  <si>
    <t>Cook Q</t>
  </si>
  <si>
    <t>Cook P</t>
  </si>
  <si>
    <t xml:space="preserve">Harran </t>
  </si>
  <si>
    <t>Cook O</t>
  </si>
  <si>
    <t>Cook N</t>
  </si>
  <si>
    <t>Maiden+</t>
  </si>
  <si>
    <t>3RL Scar-X</t>
  </si>
  <si>
    <t>3RL Alice-X</t>
  </si>
  <si>
    <t>3RL RH-X</t>
  </si>
  <si>
    <t>3RL Scal-X</t>
  </si>
  <si>
    <t>3RL SAnis-B</t>
  </si>
  <si>
    <t>Sanis</t>
  </si>
  <si>
    <t>Cook M</t>
  </si>
  <si>
    <t>Cook L</t>
  </si>
  <si>
    <t>Cook K</t>
  </si>
  <si>
    <t>Cook H</t>
  </si>
  <si>
    <t>Cook G</t>
  </si>
  <si>
    <t>Cook E</t>
  </si>
  <si>
    <t>Cook D</t>
  </si>
  <si>
    <t>Cook B</t>
  </si>
  <si>
    <t>Cook A</t>
  </si>
  <si>
    <t>N102</t>
  </si>
  <si>
    <t xml:space="preserve">Trina </t>
  </si>
  <si>
    <t>Xmaiden</t>
  </si>
  <si>
    <t>ORapi</t>
  </si>
  <si>
    <t>Rei2</t>
  </si>
  <si>
    <t>B3 MG</t>
  </si>
  <si>
    <t>B1 Buffer</t>
  </si>
  <si>
    <t>B2 Buffer</t>
  </si>
  <si>
    <t>SRosanna</t>
  </si>
  <si>
    <t>Grave</t>
  </si>
  <si>
    <t>B1 Tank</t>
  </si>
  <si>
    <t>B2 Tank</t>
  </si>
  <si>
    <t>B3 DPS</t>
  </si>
  <si>
    <t>Rei</t>
  </si>
  <si>
    <t>DmgReduc</t>
  </si>
  <si>
    <t>B3 Off DPS</t>
  </si>
  <si>
    <t>B1 Nuker</t>
  </si>
  <si>
    <t>B1 Healer</t>
  </si>
  <si>
    <t>B2 Support</t>
  </si>
  <si>
    <t>B3 Support</t>
  </si>
  <si>
    <t>B1 Battery</t>
  </si>
  <si>
    <t>B2 Battery</t>
  </si>
  <si>
    <t>B3 Battery</t>
  </si>
  <si>
    <t>B2 Clip SG</t>
  </si>
  <si>
    <t>B3 Clip SG</t>
  </si>
  <si>
    <t>FOR SCARLET USAGE ONLY, DO NOT SHARE OUTSIDE OF THE UNION! ~Keripo</t>
  </si>
  <si>
    <t>Champion Arena</t>
  </si>
  <si>
    <t>New 1</t>
  </si>
  <si>
    <t>New 2</t>
  </si>
  <si>
    <t xml:space="preserve">Scarlet </t>
  </si>
  <si>
    <t>SAnis+</t>
  </si>
  <si>
    <t>Cind</t>
  </si>
  <si>
    <t>Cindy</t>
  </si>
  <si>
    <t>Ein+</t>
  </si>
  <si>
    <t>Test</t>
  </si>
  <si>
    <t xml:space="preserve">Cinderella </t>
  </si>
  <si>
    <t>???RL</t>
  </si>
  <si>
    <t>Row = Attack, Column = Defence, Result = from Attack perspective</t>
  </si>
  <si>
    <t>S1 Final</t>
  </si>
  <si>
    <t>SG Team</t>
  </si>
  <si>
    <t>S2 Cook5</t>
  </si>
  <si>
    <t>S2 Cook6</t>
  </si>
  <si>
    <t>S2 Cook7</t>
  </si>
  <si>
    <t>S1 Zeus</t>
  </si>
  <si>
    <t>Scarlet2</t>
  </si>
  <si>
    <t>Shotgun</t>
  </si>
  <si>
    <t>Cindy2</t>
  </si>
  <si>
    <t>Scarlet3</t>
  </si>
  <si>
    <t>Cindy3</t>
  </si>
  <si>
    <t>Cindy4</t>
  </si>
  <si>
    <t>Ein2</t>
  </si>
  <si>
    <t>Current Best Setup</t>
  </si>
  <si>
    <t>4RL</t>
  </si>
  <si>
    <t>Noise^</t>
  </si>
  <si>
    <t>Scarlet*</t>
  </si>
  <si>
    <t>Noise*</t>
  </si>
  <si>
    <t>Rapunzel^</t>
  </si>
  <si>
    <t>Biscuit^*</t>
  </si>
  <si>
    <t>Rapunzel*</t>
  </si>
  <si>
    <t>Rumani*</t>
  </si>
  <si>
    <t>Drake+*</t>
  </si>
  <si>
    <t>Anis^*</t>
  </si>
  <si>
    <t>Trina*</t>
  </si>
  <si>
    <t>Emilia24</t>
  </si>
  <si>
    <t>Jackal^</t>
  </si>
  <si>
    <t>XMaiden*</t>
  </si>
  <si>
    <t>Rumani^</t>
  </si>
  <si>
    <t>BSoda*</t>
  </si>
  <si>
    <t>MIRROR</t>
  </si>
  <si>
    <t>DRAW</t>
  </si>
  <si>
    <t>Biscuit^</t>
  </si>
  <si>
    <t>Anis^</t>
  </si>
  <si>
    <t>Noah^*</t>
  </si>
  <si>
    <t>Centi^*</t>
  </si>
  <si>
    <t>Maxwell^</t>
  </si>
  <si>
    <t>S2 Cook 5</t>
  </si>
  <si>
    <t>Team</t>
  </si>
  <si>
    <t>P1</t>
  </si>
  <si>
    <t>P2</t>
  </si>
  <si>
    <t>P3</t>
  </si>
  <si>
    <t>P4</t>
  </si>
  <si>
    <t>P5</t>
  </si>
  <si>
    <t>Speed</t>
  </si>
  <si>
    <t>Tank</t>
  </si>
  <si>
    <t>Anti-AoE</t>
  </si>
  <si>
    <t>AoE Nuke</t>
  </si>
  <si>
    <t>Continual</t>
  </si>
  <si>
    <t>Cindy+</t>
  </si>
  <si>
    <t>TrinaMana</t>
  </si>
  <si>
    <t>Privaty+</t>
  </si>
  <si>
    <t>Lap+/Emil</t>
  </si>
  <si>
    <t>Scarlet+</t>
  </si>
  <si>
    <t>Scarlet+SS</t>
  </si>
  <si>
    <t>BayMana</t>
  </si>
  <si>
    <t>Bay*</t>
  </si>
  <si>
    <t>XAnne*</t>
  </si>
  <si>
    <t>MPrivaty+</t>
  </si>
  <si>
    <t>Pepper*</t>
  </si>
  <si>
    <t>Mprivaty+</t>
  </si>
  <si>
    <t>Rei+</t>
  </si>
  <si>
    <t>Emilia+</t>
  </si>
  <si>
    <t>S1 Keripo</t>
  </si>
  <si>
    <t>S2 Cook8</t>
  </si>
  <si>
    <t>S2 Cook9</t>
  </si>
  <si>
    <t>S2 Cook10</t>
  </si>
  <si>
    <t>S2 Cook11</t>
  </si>
  <si>
    <t>S2 Cook12</t>
  </si>
  <si>
    <t>ScarletK</t>
  </si>
  <si>
    <t>SAnisK</t>
  </si>
  <si>
    <t>PrivatyK</t>
  </si>
  <si>
    <t>CindyK</t>
  </si>
  <si>
    <t>EinK</t>
  </si>
  <si>
    <t>SAnisZ</t>
  </si>
  <si>
    <t>ScarletZ</t>
  </si>
  <si>
    <t>CindyZ</t>
  </si>
  <si>
    <t>ShotgunZ</t>
  </si>
  <si>
    <t>ScalterZ</t>
  </si>
  <si>
    <t>Scarlet6</t>
  </si>
  <si>
    <t>SAnis6</t>
  </si>
  <si>
    <t>Shotgun6</t>
  </si>
  <si>
    <t>Cindy6</t>
  </si>
  <si>
    <t>Ein6</t>
  </si>
  <si>
    <t>Cindy7</t>
  </si>
  <si>
    <t>Ein7</t>
  </si>
  <si>
    <t>Scarlet8</t>
  </si>
  <si>
    <t>Shotgun8</t>
  </si>
  <si>
    <t>Cindy8</t>
  </si>
  <si>
    <t>Scalter8</t>
  </si>
  <si>
    <t>Shotgun9</t>
  </si>
  <si>
    <t>Scarlet10</t>
  </si>
  <si>
    <t>Scalter11</t>
  </si>
  <si>
    <t>Scalter12</t>
  </si>
  <si>
    <t>3RL^</t>
  </si>
  <si>
    <t>Viper*</t>
  </si>
  <si>
    <t>Emilia8*</t>
  </si>
  <si>
    <t>Scalter10</t>
  </si>
  <si>
    <t>S2 Cook13</t>
  </si>
  <si>
    <t>DEF WIN%</t>
  </si>
  <si>
    <t>ATK Win%</t>
  </si>
  <si>
    <t>Cindy13</t>
  </si>
  <si>
    <t>Scalter13</t>
  </si>
  <si>
    <t>Scalter14</t>
  </si>
  <si>
    <t>&gt;Scarlet6</t>
  </si>
  <si>
    <t>&gt;SAnis6</t>
  </si>
  <si>
    <t>&gt;Shotgun9</t>
  </si>
  <si>
    <t>&gt;Cindy13</t>
  </si>
  <si>
    <t>&gt;Scalter13</t>
  </si>
  <si>
    <t>Siren</t>
  </si>
  <si>
    <t>ATK WIN%</t>
  </si>
  <si>
    <t>S2 Keripo</t>
  </si>
  <si>
    <t>&gt;Scalter14</t>
  </si>
  <si>
    <t>T1</t>
  </si>
  <si>
    <t>T2</t>
  </si>
  <si>
    <t>T3</t>
  </si>
  <si>
    <t>T4</t>
  </si>
  <si>
    <t>T5</t>
  </si>
  <si>
    <t>XMaiden^</t>
  </si>
  <si>
    <t>Centi^</t>
  </si>
  <si>
    <t>S2 高姿态</t>
  </si>
  <si>
    <t>S3 Cook17</t>
  </si>
  <si>
    <t>ScarletC</t>
  </si>
  <si>
    <t>HelmC</t>
  </si>
  <si>
    <t>ShotgunC</t>
  </si>
  <si>
    <t>CindyC</t>
  </si>
  <si>
    <t>EmiliaC</t>
  </si>
  <si>
    <t>Scarlet17</t>
  </si>
  <si>
    <t>Scarlet18</t>
  </si>
  <si>
    <t>Cindy17</t>
  </si>
  <si>
    <t>Emilia17</t>
  </si>
  <si>
    <t>Scarlet19</t>
  </si>
  <si>
    <t>Emilia19</t>
  </si>
  <si>
    <t>Emilia21</t>
  </si>
  <si>
    <t>&gt;Scarlet17</t>
  </si>
  <si>
    <t>2.5RL^</t>
  </si>
  <si>
    <t>2RL~</t>
  </si>
  <si>
    <t>Noah^</t>
  </si>
  <si>
    <t>&gt;Cindy17</t>
  </si>
  <si>
    <t>Frima</t>
  </si>
  <si>
    <t>Xanne</t>
  </si>
  <si>
    <t>Milk+</t>
  </si>
  <si>
    <t>&gt;Emilia17</t>
  </si>
  <si>
    <t>Pascal*</t>
  </si>
  <si>
    <t>RedHood</t>
  </si>
  <si>
    <t>Jackal^*</t>
  </si>
  <si>
    <t>Lapl+^*</t>
  </si>
  <si>
    <t>IGNORE</t>
  </si>
  <si>
    <t>Cindy19</t>
  </si>
  <si>
    <t>Emilia20</t>
  </si>
  <si>
    <t>Emilia</t>
  </si>
  <si>
    <t>SAnis24</t>
  </si>
  <si>
    <t>Shotgun24</t>
  </si>
  <si>
    <t>Scarlet22</t>
  </si>
  <si>
    <t>Scalter22</t>
  </si>
  <si>
    <t>Helm23</t>
  </si>
  <si>
    <t>&gt;Scarlet22</t>
  </si>
  <si>
    <t>MAnch*</t>
  </si>
  <si>
    <t>&gt;Cindy19</t>
  </si>
  <si>
    <t>Helm+*</t>
  </si>
  <si>
    <t>&gt;Scalter22</t>
  </si>
  <si>
    <t>Lapl+*</t>
  </si>
  <si>
    <t>&gt;Shotg9</t>
  </si>
  <si>
    <t>ShotgB24</t>
  </si>
  <si>
    <t>Scarlet26</t>
  </si>
  <si>
    <t>Cindy26</t>
  </si>
  <si>
    <t>Emilia26</t>
  </si>
  <si>
    <t>&gt;Scarlet26</t>
  </si>
  <si>
    <t>&gt;Cindy26</t>
  </si>
  <si>
    <t>&gt;Emilia26</t>
  </si>
  <si>
    <t>SAnis28</t>
  </si>
  <si>
    <t>Shotg9</t>
  </si>
  <si>
    <t>Scarlet28</t>
  </si>
  <si>
    <t>Cindy28</t>
  </si>
  <si>
    <t>Emilia28</t>
  </si>
  <si>
    <t>SAnis29</t>
  </si>
  <si>
    <t>RedHood*</t>
  </si>
  <si>
    <t>S6 Tataru</t>
  </si>
  <si>
    <t>ScarletT</t>
  </si>
  <si>
    <t>HelmT</t>
  </si>
  <si>
    <t>ShotgunT</t>
  </si>
  <si>
    <t>CindyT</t>
  </si>
  <si>
    <t>ScalterT</t>
  </si>
  <si>
    <t>Helm32</t>
  </si>
  <si>
    <t>Shotg31</t>
  </si>
  <si>
    <t>Shotg33</t>
  </si>
  <si>
    <t>Scarlet32</t>
  </si>
  <si>
    <t>Cindy30</t>
  </si>
  <si>
    <t>Sora^</t>
  </si>
  <si>
    <t>Helm+^</t>
  </si>
  <si>
    <t>Noise&amp;</t>
  </si>
  <si>
    <t>Bsoda*</t>
  </si>
  <si>
    <t>Bsoda</t>
  </si>
  <si>
    <t>Rapunz^</t>
  </si>
  <si>
    <t>XMaid^*</t>
  </si>
  <si>
    <t>Emilia25*</t>
  </si>
  <si>
    <t>Helm30</t>
  </si>
  <si>
    <t>Rapunz</t>
  </si>
  <si>
    <t>Helm31</t>
  </si>
  <si>
    <t>(*) Quantum</t>
  </si>
  <si>
    <t>Mihara45</t>
  </si>
  <si>
    <t>Nayuta</t>
  </si>
  <si>
    <t>Liberal42</t>
  </si>
  <si>
    <t>Liberal62</t>
  </si>
  <si>
    <t>Liberal66</t>
  </si>
  <si>
    <t>Liberal67</t>
  </si>
  <si>
    <t>Liberal68</t>
  </si>
  <si>
    <t>SWHA3</t>
  </si>
  <si>
    <t>SWHA4</t>
  </si>
  <si>
    <t>Scarlet49</t>
  </si>
  <si>
    <t>Shotg40</t>
  </si>
  <si>
    <t>Shotg60</t>
  </si>
  <si>
    <t>Vesti65</t>
  </si>
  <si>
    <t>Vesti74</t>
  </si>
  <si>
    <t>Vesti76</t>
  </si>
  <si>
    <t>Vesti77</t>
  </si>
  <si>
    <t>Vesti79</t>
  </si>
  <si>
    <t>Vesti80</t>
  </si>
  <si>
    <t>Nero2</t>
  </si>
  <si>
    <t>Nero3</t>
  </si>
  <si>
    <t>1.7RL</t>
  </si>
  <si>
    <t>XSoline*</t>
  </si>
  <si>
    <t>Liberalio*</t>
  </si>
  <si>
    <t>Laplace+*</t>
  </si>
  <si>
    <t>4.5RL~</t>
  </si>
  <si>
    <t>1.8RL</t>
  </si>
  <si>
    <t>2.1RL</t>
  </si>
  <si>
    <t>2.0RL</t>
  </si>
  <si>
    <t>2.2RL~</t>
  </si>
  <si>
    <t>2.8RL</t>
  </si>
  <si>
    <t>SWHA</t>
  </si>
  <si>
    <t>Label</t>
  </si>
  <si>
    <t>MoranT</t>
  </si>
  <si>
    <t>XSoline</t>
  </si>
  <si>
    <t>SWHA*</t>
  </si>
  <si>
    <t>EmmaT</t>
  </si>
  <si>
    <t>EunhwaT</t>
  </si>
  <si>
    <t>Bay+</t>
  </si>
  <si>
    <t xml:space="preserve">Rapunzel </t>
  </si>
  <si>
    <t>RH</t>
  </si>
  <si>
    <t>Helm+^*</t>
  </si>
  <si>
    <t>Liberalio</t>
  </si>
  <si>
    <t>Mana*</t>
  </si>
  <si>
    <t>Ada*</t>
  </si>
  <si>
    <t>Emilia26*</t>
  </si>
  <si>
    <t>Mihara</t>
  </si>
  <si>
    <t>Noah*</t>
  </si>
  <si>
    <t>Drake*</t>
  </si>
  <si>
    <t>Atk</t>
  </si>
  <si>
    <t>Nayuta1</t>
  </si>
  <si>
    <t>Nayuta2</t>
  </si>
  <si>
    <t>RNG</t>
  </si>
  <si>
    <t>B1s</t>
  </si>
  <si>
    <t>B2s</t>
  </si>
  <si>
    <t>Manchor</t>
  </si>
  <si>
    <t>Liberal63</t>
  </si>
  <si>
    <t>Liberal64</t>
  </si>
  <si>
    <t>2.2RL</t>
  </si>
  <si>
    <t>Liberal65</t>
  </si>
  <si>
    <t>Vesti63</t>
  </si>
  <si>
    <t>MAnchor*</t>
  </si>
  <si>
    <t>Vesti66</t>
  </si>
  <si>
    <t>2.3RL</t>
  </si>
  <si>
    <t>Vesti67</t>
  </si>
  <si>
    <t>VestiT*</t>
  </si>
  <si>
    <t>Vesti68</t>
  </si>
  <si>
    <t>Bay+*</t>
  </si>
  <si>
    <t>Vesti69</t>
  </si>
  <si>
    <t>Vesti70</t>
  </si>
  <si>
    <t>Vesti71</t>
  </si>
  <si>
    <t>Vesti72</t>
  </si>
  <si>
    <t>Vesti73</t>
  </si>
  <si>
    <t>Vesti75</t>
  </si>
  <si>
    <t>Vesti78</t>
  </si>
  <si>
    <t>Nero1</t>
  </si>
  <si>
    <t>SWHA1</t>
  </si>
  <si>
    <t>Vesti64</t>
  </si>
  <si>
    <t>SWHA2</t>
  </si>
  <si>
    <t>1.6RL</t>
  </si>
  <si>
    <t>Scarlet53</t>
  </si>
  <si>
    <t>Nayuta*</t>
  </si>
  <si>
    <t>CS/ATK</t>
  </si>
  <si>
    <t>Crit/ATK</t>
  </si>
  <si>
    <t>Liberal61</t>
  </si>
  <si>
    <t>Scarlet 51</t>
  </si>
  <si>
    <t>Scarlet52</t>
  </si>
  <si>
    <t>Scarlet54</t>
  </si>
  <si>
    <t>Vesti53</t>
  </si>
  <si>
    <t>Scarlet51</t>
  </si>
  <si>
    <t>Vesti61</t>
  </si>
  <si>
    <t>Vesti62</t>
  </si>
  <si>
    <t>Liberal43</t>
  </si>
  <si>
    <t>Liberal60</t>
  </si>
  <si>
    <t>Emilia60</t>
  </si>
  <si>
    <t>Scarlet50</t>
  </si>
  <si>
    <t>Shotg41</t>
  </si>
  <si>
    <t>Vesti54</t>
  </si>
  <si>
    <t>Vesti60</t>
  </si>
  <si>
    <t>xMaiden*</t>
  </si>
  <si>
    <t>Trina^</t>
  </si>
  <si>
    <t>Ada</t>
  </si>
  <si>
    <t>Emilia^</t>
  </si>
  <si>
    <t>xBrid*</t>
  </si>
  <si>
    <t>Laplace+^</t>
  </si>
  <si>
    <t>Rosanna*</t>
  </si>
  <si>
    <t>Shotg42</t>
  </si>
  <si>
    <t>Keripo S11</t>
  </si>
  <si>
    <t>Sanity Test</t>
  </si>
  <si>
    <t>CN S17</t>
  </si>
  <si>
    <t>Scarlet40</t>
  </si>
  <si>
    <t>Cindy40</t>
  </si>
  <si>
    <t>Helm40</t>
  </si>
  <si>
    <t>Vesti40</t>
  </si>
  <si>
    <t>GodComp</t>
  </si>
  <si>
    <t>FastScar</t>
  </si>
  <si>
    <t>Shotg</t>
  </si>
  <si>
    <t>Helm44</t>
  </si>
  <si>
    <t>Moran*</t>
  </si>
  <si>
    <t>Rapunzel^*</t>
  </si>
  <si>
    <t>Biscuit*</t>
  </si>
  <si>
    <t>Vesti48</t>
  </si>
  <si>
    <t>Emilia*</t>
  </si>
  <si>
    <t>Cindy*</t>
  </si>
  <si>
    <t>RH*</t>
  </si>
  <si>
    <t>Mihara*</t>
  </si>
  <si>
    <t>Helm41</t>
  </si>
  <si>
    <t xml:space="preserve">2.5RL </t>
  </si>
  <si>
    <t>Helm42</t>
  </si>
  <si>
    <t>Helm43</t>
  </si>
  <si>
    <t>Vesti49</t>
  </si>
  <si>
    <t>Vesti50</t>
  </si>
  <si>
    <t>Vesti51</t>
  </si>
  <si>
    <t>Vesti52</t>
  </si>
  <si>
    <t>Mihara41</t>
  </si>
  <si>
    <t>Vesti47</t>
  </si>
  <si>
    <t>Liberalio4</t>
  </si>
  <si>
    <t>Mihara44</t>
  </si>
  <si>
    <t>4RL+</t>
  </si>
  <si>
    <t>Sora*</t>
  </si>
  <si>
    <t>Liberalio2</t>
  </si>
  <si>
    <t>Liberalio3</t>
  </si>
  <si>
    <t>Scarlet48</t>
  </si>
  <si>
    <t>Cindy41</t>
  </si>
  <si>
    <t>Poli+*</t>
  </si>
  <si>
    <t>Vesti45</t>
  </si>
  <si>
    <t>Scarlet41</t>
  </si>
  <si>
    <t>Scarlet42</t>
  </si>
  <si>
    <t>Scarlet43</t>
  </si>
  <si>
    <t>Scarlet44</t>
  </si>
  <si>
    <t>Scarlet45</t>
  </si>
  <si>
    <t>Scarlet46</t>
  </si>
  <si>
    <t>Scarlet47</t>
  </si>
  <si>
    <t>Cindy44</t>
  </si>
  <si>
    <t>Bay+^</t>
  </si>
  <si>
    <t>Vesti41</t>
  </si>
  <si>
    <t>Vesti42</t>
  </si>
  <si>
    <t>Vesti43</t>
  </si>
  <si>
    <t>Vesti44</t>
  </si>
  <si>
    <t>Vesti46</t>
  </si>
  <si>
    <t>Mihara42</t>
  </si>
  <si>
    <t>Mihara43</t>
  </si>
  <si>
    <t>Liberalio1</t>
  </si>
  <si>
    <t>Cindy42</t>
  </si>
  <si>
    <t>Cindy43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</si>
</sst>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4A853"/>
      <name val="Calibri"/>
      <family val="2"/>
      <scheme val="minor"/>
    </font>
    <font>
      <b/>
      <sz val="11"/>
      <color rgb="FFC65911"/>
      <name val="Calibri"/>
      <family val="2"/>
      <scheme val="minor"/>
    </font>
    <font>
      <b/>
      <sz val="11"/>
      <color rgb="FFB45F06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1"/>
      <color rgb="FFC65911"/>
      <name val="Calibri"/>
      <family val="2"/>
    </font>
    <font>
      <b/>
      <sz val="11"/>
      <color rgb="FF548235"/>
      <name val="Calibri"/>
      <family val="2"/>
    </font>
    <font>
      <b/>
      <sz val="11"/>
      <color rgb="FFBF8F00"/>
      <name val="Calibri"/>
      <family val="2"/>
    </font>
    <font>
      <b/>
      <sz val="11"/>
      <color theme="1"/>
      <name val="Calibri"/>
      <family val="2"/>
    </font>
    <font>
      <b/>
      <sz val="11"/>
      <color rgb="FF34A853"/>
      <name val="Calibri"/>
      <family val="2"/>
    </font>
    <font>
      <b/>
      <sz val="11"/>
      <color rgb="FFB45F06"/>
      <name val="Calibri"/>
      <family val="2"/>
    </font>
    <font>
      <b/>
      <sz val="11"/>
      <color rgb="FF00B050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6"/>
      <name val="Yu Gothic"/>
      <family val="2"/>
      <charset val="128"/>
    </font>
    <font>
      <sz val="11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</font>
    <font>
      <b/>
      <sz val="11"/>
      <color rgb="FF34A853"/>
      <name val="Calibri"/>
    </font>
    <font>
      <b/>
      <sz val="11"/>
      <color rgb="FF00B050"/>
      <name val="Calibri"/>
    </font>
    <font>
      <b/>
      <sz val="11"/>
      <color rgb="FFFF0000"/>
      <name val="Calibri"/>
    </font>
    <font>
      <b/>
      <sz val="11"/>
      <color rgb="FFB45F06"/>
      <name val="Calibri"/>
    </font>
    <font>
      <b/>
      <sz val="11"/>
      <color rgb="FF548235"/>
      <name val="Calibri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7A2E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A3E1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7" borderId="0" xfId="0" applyFont="1" applyFill="1"/>
    <xf numFmtId="0" fontId="1" fillId="3" borderId="0" xfId="0" applyFont="1" applyFill="1"/>
    <xf numFmtId="0" fontId="1" fillId="7" borderId="0" xfId="0" applyFont="1" applyFill="1"/>
    <xf numFmtId="0" fontId="1" fillId="9" borderId="0" xfId="0" applyFont="1" applyFill="1" applyAlignment="1">
      <alignment horizontal="left"/>
    </xf>
    <xf numFmtId="0" fontId="1" fillId="8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0" borderId="0" xfId="0" applyFont="1" applyAlignment="1">
      <alignment horizontal="left" vertical="top"/>
    </xf>
    <xf numFmtId="0" fontId="2" fillId="13" borderId="0" xfId="0" applyFont="1" applyFill="1"/>
    <xf numFmtId="0" fontId="1" fillId="13" borderId="0" xfId="0" applyFont="1" applyFill="1"/>
    <xf numFmtId="0" fontId="2" fillId="14" borderId="0" xfId="0" applyFont="1" applyFill="1"/>
    <xf numFmtId="0" fontId="1" fillId="14" borderId="0" xfId="0" applyFont="1" applyFill="1"/>
    <xf numFmtId="0" fontId="1" fillId="14" borderId="0" xfId="0" applyFont="1" applyFill="1" applyAlignment="1">
      <alignment horizontal="right" vertical="top"/>
    </xf>
    <xf numFmtId="0" fontId="2" fillId="14" borderId="0" xfId="0" applyFont="1" applyFill="1" applyAlignment="1">
      <alignment horizontal="left"/>
    </xf>
    <xf numFmtId="0" fontId="1" fillId="14" borderId="0" xfId="0" applyFont="1" applyFill="1" applyAlignment="1">
      <alignment horizontal="left"/>
    </xf>
    <xf numFmtId="0" fontId="3" fillId="14" borderId="0" xfId="0" applyFont="1" applyFill="1"/>
    <xf numFmtId="0" fontId="1" fillId="7" borderId="0" xfId="0" applyFont="1" applyFill="1" applyAlignment="1">
      <alignment horizontal="left"/>
    </xf>
    <xf numFmtId="0" fontId="5" fillId="13" borderId="0" xfId="0" applyFont="1" applyFill="1"/>
    <xf numFmtId="0" fontId="5" fillId="13" borderId="0" xfId="0" applyFont="1" applyFill="1" applyAlignment="1">
      <alignment horizontal="right" vertical="top"/>
    </xf>
    <xf numFmtId="0" fontId="5" fillId="14" borderId="0" xfId="0" applyFont="1" applyFill="1"/>
    <xf numFmtId="0" fontId="5" fillId="14" borderId="0" xfId="0" applyFont="1" applyFill="1" applyAlignment="1">
      <alignment horizontal="right" vertical="top"/>
    </xf>
    <xf numFmtId="0" fontId="4" fillId="7" borderId="0" xfId="0" applyFont="1" applyFill="1"/>
    <xf numFmtId="0" fontId="4" fillId="14" borderId="0" xfId="0" applyFont="1" applyFill="1"/>
    <xf numFmtId="0" fontId="4" fillId="13" borderId="0" xfId="0" applyFont="1" applyFill="1"/>
    <xf numFmtId="0" fontId="4" fillId="13" borderId="0" xfId="0" applyFont="1" applyFill="1" applyAlignment="1">
      <alignment horizontal="right" vertical="top"/>
    </xf>
    <xf numFmtId="0" fontId="6" fillId="14" borderId="0" xfId="0" applyFont="1" applyFill="1"/>
    <xf numFmtId="0" fontId="7" fillId="7" borderId="0" xfId="0" applyFont="1" applyFill="1"/>
    <xf numFmtId="0" fontId="7" fillId="14" borderId="0" xfId="0" applyFont="1" applyFill="1"/>
    <xf numFmtId="0" fontId="7" fillId="13" borderId="0" xfId="0" applyFont="1" applyFill="1"/>
    <xf numFmtId="0" fontId="6" fillId="7" borderId="0" xfId="0" applyFont="1" applyFill="1"/>
    <xf numFmtId="0" fontId="4" fillId="13" borderId="0" xfId="0" applyFont="1" applyFill="1" applyAlignment="1">
      <alignment horizontal="right"/>
    </xf>
    <xf numFmtId="0" fontId="1" fillId="13" borderId="0" xfId="0" applyFont="1" applyFill="1" applyAlignment="1">
      <alignment horizontal="left"/>
    </xf>
    <xf numFmtId="0" fontId="4" fillId="14" borderId="0" xfId="0" applyFont="1" applyFill="1" applyAlignment="1">
      <alignment horizontal="right" vertical="top"/>
    </xf>
    <xf numFmtId="0" fontId="4" fillId="14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0" fontId="2" fillId="13" borderId="0" xfId="0" applyFont="1" applyFill="1" applyAlignment="1">
      <alignment horizontal="left"/>
    </xf>
    <xf numFmtId="0" fontId="6" fillId="13" borderId="0" xfId="0" applyFont="1" applyFill="1"/>
    <xf numFmtId="0" fontId="1" fillId="13" borderId="0" xfId="0" applyFont="1" applyFill="1" applyAlignment="1">
      <alignment horizontal="right" vertical="top"/>
    </xf>
    <xf numFmtId="164" fontId="7" fillId="13" borderId="0" xfId="0" applyNumberFormat="1" applyFont="1" applyFill="1"/>
    <xf numFmtId="0" fontId="10" fillId="13" borderId="0" xfId="0" applyFont="1" applyFill="1" applyAlignment="1">
      <alignment horizontal="left"/>
    </xf>
    <xf numFmtId="0" fontId="6" fillId="7" borderId="0" xfId="0" applyFont="1" applyFill="1" applyAlignment="1">
      <alignment horizontal="right" vertical="top"/>
    </xf>
    <xf numFmtId="0" fontId="5" fillId="13" borderId="0" xfId="0" applyFont="1" applyFill="1" applyAlignment="1">
      <alignment horizontal="right"/>
    </xf>
    <xf numFmtId="0" fontId="2" fillId="18" borderId="0" xfId="0" applyFont="1" applyFill="1"/>
    <xf numFmtId="0" fontId="1" fillId="18" borderId="0" xfId="0" applyFont="1" applyFill="1"/>
    <xf numFmtId="0" fontId="1" fillId="18" borderId="0" xfId="0" applyFont="1" applyFill="1" applyAlignment="1">
      <alignment horizontal="left"/>
    </xf>
    <xf numFmtId="0" fontId="13" fillId="19" borderId="0" xfId="0" applyFont="1" applyFill="1"/>
    <xf numFmtId="0" fontId="3" fillId="18" borderId="0" xfId="0" applyFont="1" applyFill="1"/>
    <xf numFmtId="0" fontId="3" fillId="15" borderId="0" xfId="0" applyFont="1" applyFill="1"/>
    <xf numFmtId="0" fontId="5" fillId="7" borderId="0" xfId="0" applyFont="1" applyFill="1"/>
    <xf numFmtId="0" fontId="1" fillId="21" borderId="0" xfId="0" applyFont="1" applyFill="1"/>
    <xf numFmtId="0" fontId="2" fillId="18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3" fillId="18" borderId="0" xfId="0" applyFont="1" applyFill="1" applyAlignment="1">
      <alignment horizontal="left"/>
    </xf>
    <xf numFmtId="0" fontId="3" fillId="15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9" fontId="2" fillId="0" borderId="0" xfId="1" applyFont="1" applyAlignment="1">
      <alignment horizontal="left"/>
    </xf>
    <xf numFmtId="0" fontId="22" fillId="25" borderId="0" xfId="0" applyFont="1" applyFill="1" applyAlignment="1">
      <alignment horizontal="left" wrapText="1"/>
    </xf>
    <xf numFmtId="0" fontId="19" fillId="7" borderId="0" xfId="0" applyFont="1" applyFill="1" applyAlignment="1">
      <alignment horizontal="left" wrapText="1"/>
    </xf>
    <xf numFmtId="0" fontId="0" fillId="18" borderId="0" xfId="0" applyFill="1" applyAlignment="1">
      <alignment horizontal="left"/>
    </xf>
    <xf numFmtId="0" fontId="3" fillId="14" borderId="0" xfId="0" applyFont="1" applyFill="1" applyAlignment="1">
      <alignment horizontal="left"/>
    </xf>
    <xf numFmtId="0" fontId="2" fillId="15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5" fillId="13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164" fontId="7" fillId="13" borderId="0" xfId="0" applyNumberFormat="1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5" fillId="13" borderId="0" xfId="0" applyFont="1" applyFill="1" applyAlignment="1">
      <alignment horizontal="left" vertical="top"/>
    </xf>
    <xf numFmtId="0" fontId="1" fillId="13" borderId="0" xfId="0" applyFont="1" applyFill="1" applyAlignment="1">
      <alignment horizontal="left" vertical="top"/>
    </xf>
    <xf numFmtId="0" fontId="1" fillId="10" borderId="0" xfId="0" applyFont="1" applyFill="1" applyAlignment="1">
      <alignment horizontal="left"/>
    </xf>
    <xf numFmtId="0" fontId="1" fillId="2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1" borderId="0" xfId="0" applyFont="1" applyFill="1" applyAlignment="1">
      <alignment horizontal="left"/>
    </xf>
    <xf numFmtId="0" fontId="5" fillId="14" borderId="0" xfId="0" applyFont="1" applyFill="1" applyAlignment="1">
      <alignment horizontal="left"/>
    </xf>
    <xf numFmtId="0" fontId="7" fillId="14" borderId="0" xfId="0" applyFont="1" applyFill="1" applyAlignment="1">
      <alignment horizontal="left"/>
    </xf>
    <xf numFmtId="0" fontId="6" fillId="14" borderId="0" xfId="0" applyFont="1" applyFill="1" applyAlignment="1">
      <alignment horizontal="left"/>
    </xf>
    <xf numFmtId="0" fontId="4" fillId="14" borderId="0" xfId="0" applyFont="1" applyFill="1" applyAlignment="1">
      <alignment horizontal="left"/>
    </xf>
    <xf numFmtId="0" fontId="5" fillId="14" borderId="0" xfId="0" applyFont="1" applyFill="1" applyAlignment="1">
      <alignment horizontal="left" vertical="top"/>
    </xf>
    <xf numFmtId="0" fontId="1" fillId="14" borderId="0" xfId="0" applyFont="1" applyFill="1" applyAlignment="1">
      <alignment horizontal="left" vertical="top"/>
    </xf>
    <xf numFmtId="0" fontId="7" fillId="7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6" fillId="7" borderId="0" xfId="0" applyFont="1" applyFill="1" applyAlignment="1">
      <alignment horizontal="left" vertical="top"/>
    </xf>
    <xf numFmtId="0" fontId="13" fillId="19" borderId="0" xfId="0" applyFont="1" applyFill="1" applyAlignment="1">
      <alignment horizontal="left"/>
    </xf>
    <xf numFmtId="0" fontId="6" fillId="18" borderId="0" xfId="0" applyFont="1" applyFill="1" applyAlignment="1">
      <alignment horizontal="left"/>
    </xf>
    <xf numFmtId="0" fontId="0" fillId="15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1" fillId="15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/>
    </xf>
    <xf numFmtId="0" fontId="5" fillId="0" borderId="0" xfId="0" applyFont="1" applyAlignment="1">
      <alignment horizontal="left"/>
    </xf>
    <xf numFmtId="0" fontId="4" fillId="14" borderId="0" xfId="0" applyFont="1" applyFill="1" applyAlignment="1">
      <alignment horizontal="left" vertical="top"/>
    </xf>
    <xf numFmtId="0" fontId="14" fillId="0" borderId="0" xfId="0" applyFont="1" applyAlignment="1">
      <alignment horizontal="left"/>
    </xf>
    <xf numFmtId="0" fontId="2" fillId="1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" fillId="12" borderId="0" xfId="0" applyFont="1" applyFill="1" applyAlignment="1">
      <alignment horizontal="left" vertical="top"/>
    </xf>
    <xf numFmtId="0" fontId="7" fillId="13" borderId="0" xfId="0" applyFont="1" applyFill="1" applyAlignment="1">
      <alignment horizontal="left" vertical="top"/>
    </xf>
    <xf numFmtId="164" fontId="7" fillId="13" borderId="0" xfId="0" applyNumberFormat="1" applyFont="1" applyFill="1" applyAlignment="1">
      <alignment horizontal="left" vertical="top"/>
    </xf>
    <xf numFmtId="0" fontId="6" fillId="13" borderId="0" xfId="0" applyFont="1" applyFill="1" applyAlignment="1">
      <alignment horizontal="left" vertical="top"/>
    </xf>
    <xf numFmtId="0" fontId="10" fillId="13" borderId="0" xfId="0" applyFont="1" applyFill="1" applyAlignment="1">
      <alignment horizontal="left" vertical="top"/>
    </xf>
    <xf numFmtId="0" fontId="1" fillId="11" borderId="0" xfId="0" applyFont="1" applyFill="1" applyAlignment="1">
      <alignment horizontal="left" vertical="top"/>
    </xf>
    <xf numFmtId="0" fontId="1" fillId="9" borderId="0" xfId="0" applyFont="1" applyFill="1" applyAlignment="1">
      <alignment horizontal="left" vertical="top"/>
    </xf>
    <xf numFmtId="0" fontId="1" fillId="7" borderId="0" xfId="0" applyFont="1" applyFill="1" applyAlignment="1">
      <alignment horizontal="left" vertical="top"/>
    </xf>
    <xf numFmtId="0" fontId="1" fillId="10" borderId="0" xfId="0" applyFont="1" applyFill="1" applyAlignment="1">
      <alignment horizontal="left" vertical="top"/>
    </xf>
    <xf numFmtId="0" fontId="1" fillId="20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1" borderId="0" xfId="0" applyFont="1" applyFill="1" applyAlignment="1">
      <alignment horizontal="left" vertical="top"/>
    </xf>
    <xf numFmtId="0" fontId="2" fillId="14" borderId="0" xfId="0" applyFont="1" applyFill="1" applyAlignment="1">
      <alignment horizontal="left" vertical="top"/>
    </xf>
    <xf numFmtId="0" fontId="3" fillId="14" borderId="0" xfId="0" applyFont="1" applyFill="1" applyAlignment="1">
      <alignment horizontal="left" vertical="top"/>
    </xf>
    <xf numFmtId="0" fontId="7" fillId="14" borderId="0" xfId="0" applyFont="1" applyFill="1" applyAlignment="1">
      <alignment horizontal="left" vertical="top"/>
    </xf>
    <xf numFmtId="0" fontId="6" fillId="14" borderId="0" xfId="0" applyFont="1" applyFill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5" fillId="7" borderId="0" xfId="0" applyFont="1" applyFill="1" applyAlignment="1">
      <alignment horizontal="left" vertical="top"/>
    </xf>
    <xf numFmtId="0" fontId="1" fillId="18" borderId="0" xfId="0" applyFont="1" applyFill="1" applyAlignment="1">
      <alignment horizontal="left" vertical="top"/>
    </xf>
    <xf numFmtId="0" fontId="2" fillId="18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9" fillId="17" borderId="0" xfId="0" applyFont="1" applyFill="1" applyAlignment="1">
      <alignment horizontal="left" vertical="top"/>
    </xf>
    <xf numFmtId="0" fontId="13" fillId="19" borderId="0" xfId="0" applyFont="1" applyFill="1" applyAlignment="1">
      <alignment horizontal="left" vertical="top"/>
    </xf>
    <xf numFmtId="0" fontId="3" fillId="18" borderId="0" xfId="0" applyFont="1" applyFill="1" applyAlignment="1">
      <alignment horizontal="left" vertical="top"/>
    </xf>
    <xf numFmtId="0" fontId="6" fillId="18" borderId="0" xfId="0" applyFont="1" applyFill="1" applyAlignment="1">
      <alignment horizontal="left" vertical="top"/>
    </xf>
    <xf numFmtId="0" fontId="3" fillId="15" borderId="0" xfId="0" applyFont="1" applyFill="1" applyAlignment="1">
      <alignment horizontal="left" vertical="top"/>
    </xf>
    <xf numFmtId="9" fontId="1" fillId="0" borderId="0" xfId="1" applyFont="1" applyAlignment="1">
      <alignment horizontal="left" vertical="top"/>
    </xf>
    <xf numFmtId="0" fontId="0" fillId="15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15" borderId="0" xfId="0" applyFont="1" applyFill="1" applyAlignment="1">
      <alignment horizontal="left" vertical="top"/>
    </xf>
    <xf numFmtId="0" fontId="1" fillId="15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9" fontId="1" fillId="0" borderId="0" xfId="1" applyFont="1" applyFill="1" applyAlignment="1">
      <alignment horizontal="left" vertical="top"/>
    </xf>
    <xf numFmtId="0" fontId="4" fillId="18" borderId="0" xfId="0" applyFont="1" applyFill="1" applyAlignment="1">
      <alignment horizontal="left" vertical="top"/>
    </xf>
    <xf numFmtId="0" fontId="2" fillId="16" borderId="0" xfId="0" applyFont="1" applyFill="1" applyAlignment="1">
      <alignment horizontal="left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28" borderId="0" xfId="0" applyFont="1" applyFill="1" applyAlignment="1">
      <alignment horizontal="left" wrapText="1"/>
    </xf>
    <xf numFmtId="0" fontId="23" fillId="26" borderId="0" xfId="0" applyFont="1" applyFill="1" applyAlignment="1">
      <alignment horizontal="left" wrapText="1"/>
    </xf>
    <xf numFmtId="0" fontId="20" fillId="27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24" fillId="24" borderId="0" xfId="0" applyFont="1" applyFill="1" applyAlignment="1">
      <alignment horizontal="left" wrapText="1"/>
    </xf>
    <xf numFmtId="0" fontId="20" fillId="24" borderId="0" xfId="0" applyFont="1" applyFill="1" applyAlignment="1">
      <alignment horizontal="left" wrapText="1"/>
    </xf>
    <xf numFmtId="0" fontId="24" fillId="24" borderId="0" xfId="0" applyFont="1" applyFill="1" applyAlignment="1">
      <alignment horizontal="left" vertical="center"/>
    </xf>
    <xf numFmtId="0" fontId="25" fillId="22" borderId="0" xfId="0" applyFont="1" applyFill="1" applyAlignment="1">
      <alignment horizontal="left" wrapText="1"/>
    </xf>
    <xf numFmtId="0" fontId="21" fillId="22" borderId="0" xfId="0" applyFont="1" applyFill="1" applyAlignment="1">
      <alignment horizontal="left" wrapText="1"/>
    </xf>
    <xf numFmtId="0" fontId="26" fillId="23" borderId="0" xfId="0" applyFont="1" applyFill="1" applyAlignment="1">
      <alignment horizontal="left" wrapText="1"/>
    </xf>
    <xf numFmtId="0" fontId="27" fillId="23" borderId="0" xfId="0" applyFont="1" applyFill="1" applyAlignment="1">
      <alignment horizontal="left" wrapText="1"/>
    </xf>
    <xf numFmtId="0" fontId="19" fillId="7" borderId="0" xfId="0" applyFont="1" applyFill="1" applyAlignment="1">
      <alignment horizontal="left" vertical="center"/>
    </xf>
    <xf numFmtId="0" fontId="15" fillId="22" borderId="0" xfId="0" applyFont="1" applyFill="1" applyAlignment="1">
      <alignment horizontal="left" wrapText="1" readingOrder="1"/>
    </xf>
    <xf numFmtId="0" fontId="16" fillId="22" borderId="0" xfId="0" applyFont="1" applyFill="1" applyAlignment="1">
      <alignment horizontal="left" wrapText="1" readingOrder="1"/>
    </xf>
    <xf numFmtId="0" fontId="17" fillId="23" borderId="0" xfId="0" applyFont="1" applyFill="1" applyAlignment="1">
      <alignment horizontal="left" wrapText="1" readingOrder="1"/>
    </xf>
    <xf numFmtId="0" fontId="18" fillId="23" borderId="0" xfId="0" applyFont="1" applyFill="1" applyAlignment="1">
      <alignment horizontal="left" wrapText="1" readingOrder="1"/>
    </xf>
    <xf numFmtId="0" fontId="4" fillId="7" borderId="0" xfId="0" applyFont="1" applyFill="1" applyAlignment="1">
      <alignment horizontal="left" wrapText="1" readingOrder="1"/>
    </xf>
    <xf numFmtId="9" fontId="3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22" fillId="25" borderId="0" xfId="0" applyFont="1" applyFill="1" applyAlignment="1">
      <alignment wrapText="1"/>
    </xf>
    <xf numFmtId="9" fontId="2" fillId="0" borderId="0" xfId="1" applyFont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" fillId="0" borderId="0" xfId="0" applyFont="1"/>
    <xf numFmtId="0" fontId="11" fillId="18" borderId="0" xfId="0" applyFont="1" applyFill="1"/>
    <xf numFmtId="0" fontId="1" fillId="29" borderId="0" xfId="0" applyFont="1" applyFill="1"/>
    <xf numFmtId="0" fontId="1" fillId="30" borderId="0" xfId="0" applyFont="1" applyFill="1" applyAlignment="1">
      <alignment horizontal="left"/>
    </xf>
    <xf numFmtId="0" fontId="4" fillId="18" borderId="0" xfId="0" applyFont="1" applyFill="1"/>
    <xf numFmtId="0" fontId="0" fillId="18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1" fillId="21" borderId="0" xfId="0" applyFont="1" applyFill="1" applyAlignment="1">
      <alignment horizontal="left"/>
    </xf>
    <xf numFmtId="0" fontId="11" fillId="21" borderId="0" xfId="0" applyFont="1" applyFill="1"/>
    <xf numFmtId="0" fontId="11" fillId="32" borderId="0" xfId="0" applyFont="1" applyFill="1" applyAlignment="1">
      <alignment horizontal="left"/>
    </xf>
    <xf numFmtId="0" fontId="1" fillId="19" borderId="0" xfId="0" applyFont="1" applyFill="1"/>
    <xf numFmtId="0" fontId="5" fillId="7" borderId="0" xfId="0" applyFont="1" applyFill="1" applyAlignment="1">
      <alignment horizontal="right"/>
    </xf>
    <xf numFmtId="0" fontId="4" fillId="18" borderId="0" xfId="0" applyFont="1" applyFill="1" applyAlignment="1">
      <alignment horizontal="left"/>
    </xf>
    <xf numFmtId="0" fontId="31" fillId="19" borderId="0" xfId="0" applyFont="1" applyFill="1"/>
    <xf numFmtId="0" fontId="32" fillId="19" borderId="0" xfId="0" applyFont="1" applyFill="1"/>
    <xf numFmtId="0" fontId="3" fillId="33" borderId="0" xfId="0" applyFont="1" applyFill="1" applyAlignment="1">
      <alignment horizontal="left"/>
    </xf>
    <xf numFmtId="0" fontId="1" fillId="33" borderId="0" xfId="0" applyFont="1" applyFill="1" applyAlignment="1">
      <alignment horizontal="left"/>
    </xf>
    <xf numFmtId="0" fontId="2" fillId="33" borderId="0" xfId="0" applyFont="1" applyFill="1" applyAlignment="1">
      <alignment horizontal="left"/>
    </xf>
    <xf numFmtId="0" fontId="20" fillId="33" borderId="0" xfId="0" applyFont="1" applyFill="1" applyAlignment="1">
      <alignment horizontal="left" wrapText="1"/>
    </xf>
    <xf numFmtId="0" fontId="0" fillId="33" borderId="0" xfId="0" applyFill="1" applyAlignment="1">
      <alignment horizontal="left"/>
    </xf>
    <xf numFmtId="0" fontId="5" fillId="18" borderId="0" xfId="0" applyFont="1" applyFill="1" applyAlignment="1">
      <alignment horizontal="left"/>
    </xf>
    <xf numFmtId="0" fontId="33" fillId="18" borderId="0" xfId="0" applyFont="1" applyFill="1" applyAlignment="1">
      <alignment horizontal="left"/>
    </xf>
    <xf numFmtId="0" fontId="34" fillId="35" borderId="0" xfId="0" applyFont="1" applyFill="1" applyAlignment="1">
      <alignment horizontal="left"/>
    </xf>
    <xf numFmtId="0" fontId="1" fillId="33" borderId="0" xfId="0" applyFont="1" applyFill="1" applyAlignment="1">
      <alignment horizontal="left" vertical="top"/>
    </xf>
    <xf numFmtId="0" fontId="7" fillId="33" borderId="0" xfId="0" applyFont="1" applyFill="1" applyAlignment="1">
      <alignment horizontal="left"/>
    </xf>
    <xf numFmtId="0" fontId="4" fillId="33" borderId="0" xfId="0" applyFont="1" applyFill="1" applyAlignment="1">
      <alignment horizontal="left" vertical="top"/>
    </xf>
    <xf numFmtId="0" fontId="7" fillId="33" borderId="0" xfId="0" applyFont="1" applyFill="1" applyAlignment="1">
      <alignment horizontal="left" vertical="top"/>
    </xf>
    <xf numFmtId="9" fontId="3" fillId="0" borderId="0" xfId="1" applyFont="1" applyAlignment="1">
      <alignment horizontal="left"/>
    </xf>
    <xf numFmtId="0" fontId="3" fillId="13" borderId="0" xfId="0" applyFont="1" applyFill="1" applyAlignment="1">
      <alignment horizontal="left"/>
    </xf>
    <xf numFmtId="0" fontId="35" fillId="18" borderId="0" xfId="0" applyFont="1" applyFill="1" applyAlignment="1">
      <alignment horizontal="left"/>
    </xf>
    <xf numFmtId="0" fontId="19" fillId="24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1" fillId="7" borderId="0" xfId="0" applyFont="1" applyFill="1"/>
    <xf numFmtId="0" fontId="11" fillId="13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4" borderId="0" xfId="0" applyFont="1" applyFill="1"/>
    <xf numFmtId="0" fontId="11" fillId="7" borderId="0" xfId="0" applyFont="1" applyFill="1" applyAlignment="1">
      <alignment horizontal="left" vertical="top"/>
    </xf>
    <xf numFmtId="0" fontId="24" fillId="33" borderId="0" xfId="0" applyFont="1" applyFill="1" applyAlignment="1">
      <alignment horizontal="left" wrapText="1"/>
    </xf>
    <xf numFmtId="0" fontId="25" fillId="33" borderId="0" xfId="0" applyFont="1" applyFill="1" applyAlignment="1">
      <alignment horizontal="left" wrapText="1"/>
    </xf>
    <xf numFmtId="0" fontId="27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left" wrapText="1"/>
    </xf>
    <xf numFmtId="0" fontId="26" fillId="33" borderId="0" xfId="0" applyFont="1" applyFill="1" applyAlignment="1">
      <alignment horizontal="left" wrapText="1"/>
    </xf>
    <xf numFmtId="0" fontId="22" fillId="33" borderId="0" xfId="0" applyFont="1" applyFill="1" applyAlignment="1">
      <alignment horizontal="left" wrapText="1"/>
    </xf>
    <xf numFmtId="0" fontId="36" fillId="33" borderId="0" xfId="0" applyFont="1" applyFill="1" applyAlignment="1">
      <alignment horizontal="left" wrapText="1"/>
    </xf>
    <xf numFmtId="0" fontId="37" fillId="33" borderId="0" xfId="0" applyFont="1" applyFill="1" applyAlignment="1">
      <alignment horizontal="left" wrapText="1"/>
    </xf>
    <xf numFmtId="0" fontId="38" fillId="33" borderId="0" xfId="0" applyFont="1" applyFill="1" applyAlignment="1">
      <alignment horizontal="left" wrapText="1"/>
    </xf>
    <xf numFmtId="0" fontId="39" fillId="33" borderId="0" xfId="0" applyFont="1" applyFill="1" applyAlignment="1">
      <alignment horizontal="left" wrapText="1"/>
    </xf>
    <xf numFmtId="0" fontId="40" fillId="33" borderId="0" xfId="0" applyFont="1" applyFill="1" applyAlignment="1">
      <alignment horizontal="left" wrapText="1"/>
    </xf>
    <xf numFmtId="0" fontId="41" fillId="33" borderId="0" xfId="0" applyFont="1" applyFill="1" applyAlignment="1">
      <alignment horizontal="left" wrapText="1"/>
    </xf>
    <xf numFmtId="0" fontId="42" fillId="33" borderId="0" xfId="0" applyFont="1" applyFill="1" applyAlignment="1">
      <alignment horizontal="left" wrapText="1"/>
    </xf>
    <xf numFmtId="0" fontId="11" fillId="0" borderId="0" xfId="0" applyFont="1"/>
    <xf numFmtId="0" fontId="33" fillId="0" borderId="0" xfId="0" applyFont="1" applyAlignment="1">
      <alignment horizontal="left"/>
    </xf>
    <xf numFmtId="9" fontId="2" fillId="13" borderId="0" xfId="0" applyNumberFormat="1" applyFont="1" applyFill="1" applyAlignment="1">
      <alignment horizontal="left"/>
    </xf>
    <xf numFmtId="9" fontId="2" fillId="7" borderId="0" xfId="0" applyNumberFormat="1" applyFont="1" applyFill="1" applyAlignment="1">
      <alignment horizontal="left"/>
    </xf>
    <xf numFmtId="0" fontId="2" fillId="36" borderId="0" xfId="0" applyFont="1" applyFill="1" applyAlignment="1">
      <alignment horizontal="left"/>
    </xf>
    <xf numFmtId="0" fontId="1" fillId="36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0" fontId="26" fillId="36" borderId="0" xfId="0" applyFont="1" applyFill="1" applyAlignment="1">
      <alignment horizontal="left" wrapText="1"/>
    </xf>
    <xf numFmtId="0" fontId="0" fillId="36" borderId="0" xfId="0" applyFill="1"/>
    <xf numFmtId="9" fontId="2" fillId="36" borderId="0" xfId="1" applyFont="1" applyFill="1" applyAlignment="1">
      <alignment horizontal="left"/>
    </xf>
    <xf numFmtId="9" fontId="2" fillId="14" borderId="0" xfId="0" applyNumberFormat="1" applyFont="1" applyFill="1" applyAlignment="1">
      <alignment horizontal="left"/>
    </xf>
    <xf numFmtId="9" fontId="2" fillId="0" borderId="0" xfId="0" applyNumberFormat="1" applyFont="1" applyAlignment="1">
      <alignment horizontal="left"/>
    </xf>
    <xf numFmtId="9" fontId="2" fillId="36" borderId="0" xfId="0" applyNumberFormat="1" applyFont="1" applyFill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wrapText="1"/>
    </xf>
    <xf numFmtId="9" fontId="2" fillId="0" borderId="0" xfId="1" applyFont="1" applyFill="1" applyAlignment="1">
      <alignment horizontal="left"/>
    </xf>
    <xf numFmtId="9" fontId="3" fillId="0" borderId="0" xfId="1" applyFont="1" applyFill="1" applyAlignment="1">
      <alignment horizontal="left"/>
    </xf>
    <xf numFmtId="0" fontId="3" fillId="7" borderId="0" xfId="0" applyFont="1" applyFill="1"/>
    <xf numFmtId="0" fontId="34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wrapText="1"/>
    </xf>
    <xf numFmtId="0" fontId="2" fillId="1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13" borderId="0" xfId="0" applyFont="1" applyFill="1" applyAlignment="1">
      <alignment vertical="center"/>
    </xf>
    <xf numFmtId="0" fontId="1" fillId="14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13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5" fillId="13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7" fillId="13" borderId="0" xfId="0" applyFont="1" applyFill="1" applyAlignment="1">
      <alignment vertical="center"/>
    </xf>
    <xf numFmtId="0" fontId="6" fillId="7" borderId="0" xfId="0" applyFont="1" applyFill="1" applyAlignment="1">
      <alignment horizontal="right" vertical="center"/>
    </xf>
    <xf numFmtId="165" fontId="5" fillId="13" borderId="0" xfId="0" applyNumberFormat="1" applyFont="1" applyFill="1" applyAlignment="1">
      <alignment horizontal="right" vertical="center"/>
    </xf>
    <xf numFmtId="0" fontId="5" fillId="13" borderId="0" xfId="0" applyFont="1" applyFill="1" applyAlignment="1">
      <alignment horizontal="right" vertical="center"/>
    </xf>
    <xf numFmtId="0" fontId="4" fillId="13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5" fillId="5" borderId="0" xfId="0" applyFont="1" applyFill="1" applyAlignment="1">
      <alignment vertical="center"/>
    </xf>
    <xf numFmtId="0" fontId="3" fillId="31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34" borderId="0" xfId="0" applyFont="1" applyFill="1" applyAlignment="1">
      <alignment vertical="center"/>
    </xf>
    <xf numFmtId="0" fontId="2" fillId="34" borderId="0" xfId="0" applyFont="1" applyFill="1" applyAlignment="1">
      <alignment horizontal="left" vertical="center"/>
    </xf>
    <xf numFmtId="0" fontId="6" fillId="34" borderId="0" xfId="0" applyFont="1" applyFill="1" applyAlignment="1">
      <alignment vertical="center"/>
    </xf>
    <xf numFmtId="0" fontId="2" fillId="29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0" fontId="1" fillId="14" borderId="0" xfId="0" applyFont="1" applyFill="1" applyAlignment="1">
      <alignment horizontal="left" vertical="center"/>
    </xf>
    <xf numFmtId="0" fontId="2" fillId="21" borderId="0" xfId="0" applyFont="1" applyFill="1" applyAlignment="1">
      <alignment vertical="center"/>
    </xf>
    <xf numFmtId="0" fontId="6" fillId="14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9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14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29" fillId="5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14" borderId="0" xfId="0" applyFont="1" applyFill="1" applyAlignment="1">
      <alignment vertical="center"/>
    </xf>
    <xf numFmtId="10" fontId="2" fillId="34" borderId="0" xfId="0" applyNumberFormat="1" applyFont="1" applyFill="1" applyAlignment="1">
      <alignment vertical="center" wrapText="1"/>
    </xf>
    <xf numFmtId="0" fontId="2" fillId="34" borderId="0" xfId="0" applyFont="1" applyFill="1" applyAlignment="1">
      <alignment vertical="center" wrapText="1"/>
    </xf>
    <xf numFmtId="0" fontId="6" fillId="34" borderId="0" xfId="0" applyFont="1" applyFill="1" applyAlignment="1">
      <alignment vertical="center" wrapText="1"/>
    </xf>
    <xf numFmtId="10" fontId="3" fillId="34" borderId="0" xfId="0" applyNumberFormat="1" applyFont="1" applyFill="1" applyAlignment="1">
      <alignment vertical="center" wrapText="1"/>
    </xf>
    <xf numFmtId="0" fontId="1" fillId="13" borderId="0" xfId="0" applyFont="1" applyFill="1" applyAlignment="1">
      <alignment vertical="top"/>
    </xf>
    <xf numFmtId="0" fontId="4" fillId="7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4" fillId="33" borderId="0" xfId="0" applyFont="1" applyFill="1" applyAlignment="1">
      <alignment horizontal="center"/>
    </xf>
    <xf numFmtId="0" fontId="2" fillId="37" borderId="0" xfId="0" applyFont="1" applyFill="1"/>
    <xf numFmtId="0" fontId="44" fillId="38" borderId="0" xfId="0" applyFont="1" applyFill="1" applyAlignment="1">
      <alignment horizontal="center"/>
    </xf>
    <xf numFmtId="9" fontId="2" fillId="33" borderId="0" xfId="0" applyNumberFormat="1" applyFont="1" applyFill="1" applyAlignment="1">
      <alignment horizontal="left"/>
    </xf>
    <xf numFmtId="0" fontId="11" fillId="7" borderId="0" xfId="0" applyFont="1" applyFill="1" applyAlignment="1">
      <alignment horizontal="left" vertical="top" wrapText="1"/>
    </xf>
    <xf numFmtId="9" fontId="3" fillId="33" borderId="0" xfId="0" applyNumberFormat="1" applyFont="1" applyFill="1" applyAlignment="1">
      <alignment horizontal="left"/>
    </xf>
    <xf numFmtId="0" fontId="4" fillId="18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2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CC"/>
      <color rgb="FFFF9999"/>
      <color rgb="FFCCFFCC"/>
      <color rgb="FFFF7979"/>
      <color rgb="FFFFCCFF"/>
      <color rgb="FFCC99FF"/>
      <color rgb="FFCCCCFF"/>
      <color rgb="FF99FF99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calcChain" Target="calcChain.xml" 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0810E3BA-3766-47AA-9572-B813380FFBC6}">
    <nsvFilter filterId="{86C1679A-E315-4C94-BB71-0055ECC839CF}" ref="A1:A45" tableId="0"/>
  </namedSheetView>
</namedSheetViews>
</file>

<file path=xl/namedSheetViews/namedSheetView10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93810119-82F0-FC49-A664-5761CF936B5A}"/>
</namedSheetViews>
</file>

<file path=xl/namedSheetViews/namedSheetView1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2DE4500-5632-3D4C-A9C8-2E18AA82B98F}"/>
</namedSheetViews>
</file>

<file path=xl/namedSheetViews/namedSheetView1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BC11F43-BA83-4141-8B89-06FD12E45221}"/>
</namedSheetViews>
</file>

<file path=xl/namedSheetViews/namedSheetView1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A1B73BE-056C-3D49-B832-4F63C506A887}"/>
</namedSheetViews>
</file>

<file path=xl/namedSheetViews/namedSheetView1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4B8F935-2F6E-4A32-8E08-13BECCB8DD18}"/>
</namedSheetViews>
</file>

<file path=xl/namedSheetViews/namedSheetView1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F846DF7D-61C3-4434-AD98-4D7E90E69190}"/>
</namedSheetViews>
</file>

<file path=xl/namedSheetViews/namedSheetView1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6693900-89C9-4E44-BE9F-BF6561D1F4ED}"/>
</namedSheetViews>
</file>

<file path=xl/namedSheetViews/namedSheetView17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DD3D4CF6-1E1A-6344-A06A-93706AC0988B}"/>
</namedSheetViews>
</file>

<file path=xl/namedSheetViews/namedSheetView18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84B95A2-DA05-4B4B-8511-6A25214F0887}"/>
</namedSheetViews>
</file>

<file path=xl/namedSheetViews/namedSheetView19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19CF37D-72E4-4892-9C0A-A1287AA15DA8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5A24F61-BFCF-4FA6-B1DC-2367D5045B1C}">
    <nsvFilter filterId="{86C1679A-E315-4C94-BB71-0055ECC839CF}" ref="A1:A34" tableId="0"/>
  </namedSheetView>
</namedSheetViews>
</file>

<file path=xl/namedSheetViews/namedSheetView20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767B34D-CA15-4085-84B1-7F37854A032B}"/>
</namedSheetViews>
</file>

<file path=xl/namedSheetViews/namedSheetView2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FC50609B-A3B7-4E7F-8E23-B8C17E8B4825}"/>
</namedSheetViews>
</file>

<file path=xl/namedSheetViews/namedSheetView2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ABEEC3-D8DB-9544-87CD-F4BB32C88062}"/>
</namedSheetViews>
</file>

<file path=xl/namedSheetViews/namedSheetView2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D40F2B1-5594-4B49-8BCE-2448413672C0}"/>
</namedSheetViews>
</file>

<file path=xl/namedSheetViews/namedSheetView2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B4CAE1AF-EA18-4575-AA5F-76FDF2453A14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2F3F144-41B6-4B39-9FD8-05741A5E149A}"/>
</namedSheetViews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F03D88DB-E122-43D0-A252-9B2A1B167C3C}"/>
</namedSheetViews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231D933-8A60-4664-B448-24DDB0D08BBA}"/>
</namedSheetViews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ED0A68F-8C3F-458C-AE1E-1307DB0AD90A}"/>
</namedSheetViews>
</file>

<file path=xl/namedSheetViews/namedSheetView7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90AA3FA-AD4C-0147-A604-F79EAC37AE84}"/>
</namedSheetViews>
</file>

<file path=xl/namedSheetViews/namedSheetView8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93223E6-D0E1-2747-ACA2-B773141097FA}"/>
</namedSheetViews>
</file>

<file path=xl/namedSheetViews/namedSheetView9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0B49E43-78E4-4B5F-B250-F803A8F40FBB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 /><Relationship Id="rId2" Type="http://schemas.openxmlformats.org/officeDocument/2006/relationships/vmlDrawing" Target="../drawings/vmlDrawing5.vml" /><Relationship Id="rId1" Type="http://schemas.openxmlformats.org/officeDocument/2006/relationships/printerSettings" Target="../printerSettings/printerSettings8.bin" /><Relationship Id="rId4" Type="http://schemas.microsoft.com/office/2019/04/relationships/namedSheetView" Target="../namedSheetViews/namedSheetView3.xml" 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 /><Relationship Id="rId2" Type="http://schemas.openxmlformats.org/officeDocument/2006/relationships/vmlDrawing" Target="../drawings/vmlDrawing6.vml" /><Relationship Id="rId1" Type="http://schemas.openxmlformats.org/officeDocument/2006/relationships/printerSettings" Target="../printerSettings/printerSettings9.bin" /><Relationship Id="rId4" Type="http://schemas.microsoft.com/office/2019/04/relationships/namedSheetView" Target="../namedSheetViews/namedSheetView4.xml" 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 /><Relationship Id="rId2" Type="http://schemas.openxmlformats.org/officeDocument/2006/relationships/vmlDrawing" Target="../drawings/vmlDrawing7.vml" /><Relationship Id="rId1" Type="http://schemas.openxmlformats.org/officeDocument/2006/relationships/printerSettings" Target="../printerSettings/printerSettings10.bin" /><Relationship Id="rId4" Type="http://schemas.microsoft.com/office/2019/04/relationships/namedSheetView" Target="../namedSheetViews/namedSheetView5.xml" 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 /><Relationship Id="rId2" Type="http://schemas.openxmlformats.org/officeDocument/2006/relationships/vmlDrawing" Target="../drawings/vmlDrawing8.vml" /><Relationship Id="rId1" Type="http://schemas.openxmlformats.org/officeDocument/2006/relationships/printerSettings" Target="../printerSettings/printerSettings11.bin" /><Relationship Id="rId4" Type="http://schemas.microsoft.com/office/2019/04/relationships/namedSheetView" Target="../namedSheetViews/namedSheetView6.xml" 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 /><Relationship Id="rId2" Type="http://schemas.openxmlformats.org/officeDocument/2006/relationships/vmlDrawing" Target="../drawings/vmlDrawing9.vml" /><Relationship Id="rId1" Type="http://schemas.openxmlformats.org/officeDocument/2006/relationships/printerSettings" Target="../printerSettings/printerSettings12.bin" /><Relationship Id="rId4" Type="http://schemas.microsoft.com/office/2019/04/relationships/namedSheetView" Target="../namedSheetViews/namedSheetView7.xml" 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 /><Relationship Id="rId2" Type="http://schemas.openxmlformats.org/officeDocument/2006/relationships/vmlDrawing" Target="../drawings/vmlDrawing10.vml" /><Relationship Id="rId1" Type="http://schemas.openxmlformats.org/officeDocument/2006/relationships/printerSettings" Target="../printerSettings/printerSettings13.bin" /><Relationship Id="rId4" Type="http://schemas.microsoft.com/office/2019/04/relationships/namedSheetView" Target="../namedSheetViews/namedSheetView8.xml" 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 /><Relationship Id="rId2" Type="http://schemas.openxmlformats.org/officeDocument/2006/relationships/vmlDrawing" Target="../drawings/vmlDrawing11.vml" /><Relationship Id="rId1" Type="http://schemas.openxmlformats.org/officeDocument/2006/relationships/printerSettings" Target="../printerSettings/printerSettings14.bin" /><Relationship Id="rId4" Type="http://schemas.microsoft.com/office/2019/04/relationships/namedSheetView" Target="../namedSheetViews/namedSheetView9.xml" 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0.xml" /><Relationship Id="rId2" Type="http://schemas.openxmlformats.org/officeDocument/2006/relationships/comments" Target="../comments12.xml" /><Relationship Id="rId1" Type="http://schemas.openxmlformats.org/officeDocument/2006/relationships/vmlDrawing" Target="../drawings/vmlDrawing12.vml" /></Relationships>
</file>

<file path=xl/worksheets/_rels/sheet18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1.xml" /><Relationship Id="rId2" Type="http://schemas.openxmlformats.org/officeDocument/2006/relationships/comments" Target="../comments13.xml" /><Relationship Id="rId1" Type="http://schemas.openxmlformats.org/officeDocument/2006/relationships/vmlDrawing" Target="../drawings/vmlDrawing13.vml" /></Relationships>
</file>

<file path=xl/worksheets/_rels/sheet19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2.xml" /><Relationship Id="rId2" Type="http://schemas.openxmlformats.org/officeDocument/2006/relationships/comments" Target="../comments14.xml" /><Relationship Id="rId1" Type="http://schemas.openxmlformats.org/officeDocument/2006/relationships/vmlDrawing" Target="../drawings/vmlDrawing14.v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 /><Relationship Id="rId2" Type="http://schemas.openxmlformats.org/officeDocument/2006/relationships/vmlDrawing" Target="../drawings/vmlDrawing15.vml" /><Relationship Id="rId1" Type="http://schemas.openxmlformats.org/officeDocument/2006/relationships/printerSettings" Target="../printerSettings/printerSettings15.bin" /><Relationship Id="rId4" Type="http://schemas.microsoft.com/office/2019/04/relationships/namedSheetView" Target="../namedSheetViews/namedSheetView13.xml" 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 /><Relationship Id="rId2" Type="http://schemas.openxmlformats.org/officeDocument/2006/relationships/vmlDrawing" Target="../drawings/vmlDrawing16.vml" /><Relationship Id="rId1" Type="http://schemas.openxmlformats.org/officeDocument/2006/relationships/printerSettings" Target="../printerSettings/printerSettings16.bin" /><Relationship Id="rId4" Type="http://schemas.microsoft.com/office/2019/04/relationships/namedSheetView" Target="../namedSheetViews/namedSheetView14.xml" 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 /><Relationship Id="rId2" Type="http://schemas.openxmlformats.org/officeDocument/2006/relationships/vmlDrawing" Target="../drawings/vmlDrawing17.vml" /><Relationship Id="rId1" Type="http://schemas.openxmlformats.org/officeDocument/2006/relationships/printerSettings" Target="../printerSettings/printerSettings17.bin" /><Relationship Id="rId4" Type="http://schemas.microsoft.com/office/2019/04/relationships/namedSheetView" Target="../namedSheetViews/namedSheetView15.xml" 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 /><Relationship Id="rId2" Type="http://schemas.openxmlformats.org/officeDocument/2006/relationships/vmlDrawing" Target="../drawings/vmlDrawing18.vml" /><Relationship Id="rId1" Type="http://schemas.openxmlformats.org/officeDocument/2006/relationships/printerSettings" Target="../printerSettings/printerSettings18.bin" /><Relationship Id="rId4" Type="http://schemas.microsoft.com/office/2019/04/relationships/namedSheetView" Target="../namedSheetViews/namedSheetView16.xml" 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 /><Relationship Id="rId2" Type="http://schemas.openxmlformats.org/officeDocument/2006/relationships/vmlDrawing" Target="../drawings/vmlDrawing19.vml" /><Relationship Id="rId1" Type="http://schemas.openxmlformats.org/officeDocument/2006/relationships/printerSettings" Target="../printerSettings/printerSettings19.bin" /><Relationship Id="rId4" Type="http://schemas.microsoft.com/office/2019/04/relationships/namedSheetView" Target="../namedSheetViews/namedSheetView17.xml" 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 /><Relationship Id="rId2" Type="http://schemas.openxmlformats.org/officeDocument/2006/relationships/vmlDrawing" Target="../drawings/vmlDrawing20.vml" /><Relationship Id="rId1" Type="http://schemas.openxmlformats.org/officeDocument/2006/relationships/printerSettings" Target="../printerSettings/printerSettings20.bin" /><Relationship Id="rId4" Type="http://schemas.microsoft.com/office/2019/04/relationships/namedSheetView" Target="../namedSheetViews/namedSheetView18.xml" 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 /><Relationship Id="rId2" Type="http://schemas.openxmlformats.org/officeDocument/2006/relationships/vmlDrawing" Target="../drawings/vmlDrawing21.vml" /><Relationship Id="rId1" Type="http://schemas.openxmlformats.org/officeDocument/2006/relationships/printerSettings" Target="../printerSettings/printerSettings21.bin" /><Relationship Id="rId4" Type="http://schemas.microsoft.com/office/2019/04/relationships/namedSheetView" Target="../namedSheetViews/namedSheetView19.xml" 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 /><Relationship Id="rId2" Type="http://schemas.openxmlformats.org/officeDocument/2006/relationships/vmlDrawing" Target="../drawings/vmlDrawing22.vml" /><Relationship Id="rId1" Type="http://schemas.openxmlformats.org/officeDocument/2006/relationships/printerSettings" Target="../printerSettings/printerSettings22.bin" /><Relationship Id="rId4" Type="http://schemas.microsoft.com/office/2019/04/relationships/namedSheetView" Target="../namedSheetViews/namedSheetView20.xml" /></Relationships>
</file>

<file path=xl/worksheets/_rels/sheet28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1.xml" /><Relationship Id="rId1" Type="http://schemas.openxmlformats.org/officeDocument/2006/relationships/printerSettings" Target="../printerSettings/printerSettings23.bin" /></Relationships>
</file>

<file path=xl/worksheets/_rels/sheet29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2.xml" /><Relationship Id="rId1" Type="http://schemas.openxmlformats.org/officeDocument/2006/relationships/printerSettings" Target="../printerSettings/printerSettings24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3.xml" /><Relationship Id="rId1" Type="http://schemas.openxmlformats.org/officeDocument/2006/relationships/printerSettings" Target="../printerSettings/printerSettings25.bin" 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 /><Relationship Id="rId2" Type="http://schemas.openxmlformats.org/officeDocument/2006/relationships/vmlDrawing" Target="../drawings/vmlDrawing23.vml" /><Relationship Id="rId1" Type="http://schemas.openxmlformats.org/officeDocument/2006/relationships/printerSettings" Target="../printerSettings/printerSettings26.bin" /><Relationship Id="rId4" Type="http://schemas.microsoft.com/office/2019/04/relationships/namedSheetView" Target="../namedSheetViews/namedSheetView24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5.bin" 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1" Type="http://schemas.openxmlformats.org/officeDocument/2006/relationships/printerSettings" Target="../printerSettings/printerSettings6.bin" /><Relationship Id="rId4" Type="http://schemas.microsoft.com/office/2019/04/relationships/namedSheetView" Target="../namedSheetViews/namedSheetView1.xml" 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 /><Relationship Id="rId2" Type="http://schemas.openxmlformats.org/officeDocument/2006/relationships/vmlDrawing" Target="../drawings/vmlDrawing4.vml" /><Relationship Id="rId1" Type="http://schemas.openxmlformats.org/officeDocument/2006/relationships/printerSettings" Target="../printerSettings/printerSettings7.bin" /><Relationship Id="rId4" Type="http://schemas.microsoft.com/office/2019/04/relationships/namedSheetView" Target="../namedSheetViews/namedSheetView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7ED3-07C0-4ADE-87AA-0E72D3EB1B36}">
  <dimension ref="A1:AV100"/>
  <sheetViews>
    <sheetView zoomScale="85" zoomScaleNormal="85" workbookViewId="0">
      <pane xSplit="1" topLeftCell="B1" activePane="topRight" state="frozen"/>
      <selection activeCell="T20" sqref="T20"/>
      <selection pane="topRight" activeCell="T20" sqref="T20"/>
    </sheetView>
  </sheetViews>
  <sheetFormatPr defaultColWidth="9.01171875" defaultRowHeight="15" x14ac:dyDescent="0.2"/>
  <cols>
    <col min="1" max="1" width="8.203125" style="256" customWidth="1"/>
    <col min="2" max="2" width="10.22265625" style="256" customWidth="1"/>
    <col min="3" max="3" width="1.74609375" style="256" customWidth="1"/>
    <col min="4" max="4" width="10.22265625" style="256" customWidth="1"/>
    <col min="5" max="5" width="1.74609375" style="256" customWidth="1"/>
    <col min="6" max="6" width="10.22265625" style="256" customWidth="1"/>
    <col min="7" max="7" width="1.74609375" style="256" customWidth="1"/>
    <col min="8" max="8" width="10.22265625" style="256" customWidth="1"/>
    <col min="9" max="9" width="1.74609375" style="256" customWidth="1"/>
    <col min="10" max="10" width="10.22265625" style="256" customWidth="1"/>
    <col min="11" max="11" width="2.15234375" style="259" bestFit="1" customWidth="1"/>
    <col min="12" max="12" width="9.01171875" style="256" customWidth="1"/>
    <col min="13" max="13" width="1.74609375" style="256" customWidth="1"/>
    <col min="14" max="14" width="10.22265625" style="256" customWidth="1"/>
    <col min="15" max="15" width="1.74609375" style="256" customWidth="1"/>
    <col min="16" max="16" width="10.22265625" style="256" customWidth="1"/>
    <col min="17" max="17" width="1.74609375" style="256" customWidth="1"/>
    <col min="18" max="18" width="9.81640625" style="256" customWidth="1"/>
    <col min="19" max="19" width="1.07421875" style="256" customWidth="1"/>
    <col min="20" max="20" width="9.01171875" style="256"/>
    <col min="21" max="21" width="1.74609375" style="256" customWidth="1"/>
    <col min="22" max="22" width="9.01171875" style="256"/>
    <col min="23" max="23" width="1.74609375" style="256" customWidth="1"/>
    <col min="24" max="24" width="9.01171875" style="256"/>
    <col min="25" max="25" width="1.07421875" style="256" customWidth="1"/>
    <col min="26" max="26" width="9.28125" style="256" bestFit="1" customWidth="1"/>
    <col min="27" max="27" width="1.07421875" style="256" customWidth="1"/>
    <col min="28" max="28" width="9.28125" style="256" bestFit="1" customWidth="1"/>
    <col min="29" max="29" width="1.07421875" style="256" customWidth="1"/>
    <col min="30" max="30" width="9.01171875" style="256"/>
    <col min="31" max="31" width="1.07421875" style="256" customWidth="1"/>
    <col min="32" max="32" width="9.01171875" style="256"/>
    <col min="33" max="33" width="1.07421875" style="256" customWidth="1"/>
    <col min="34" max="34" width="9.01171875" style="256"/>
    <col min="35" max="35" width="1.07421875" style="256" customWidth="1"/>
    <col min="36" max="36" width="9.01171875" style="256"/>
    <col min="37" max="37" width="0.53515625" style="256" customWidth="1"/>
    <col min="38" max="38" width="9.01171875" style="256"/>
    <col min="39" max="39" width="0.53515625" style="256" customWidth="1"/>
    <col min="40" max="40" width="9.01171875" style="256"/>
    <col min="41" max="41" width="0.53515625" style="256" customWidth="1"/>
    <col min="42" max="42" width="9.01171875" style="256" customWidth="1"/>
    <col min="43" max="43" width="1.07421875" style="256" customWidth="1"/>
    <col min="44" max="44" width="9.01171875" style="256"/>
    <col min="45" max="45" width="1.07421875" style="256" customWidth="1"/>
    <col min="46" max="46" width="9.01171875" style="256"/>
    <col min="47" max="47" width="1.07421875" style="256" customWidth="1"/>
    <col min="48" max="16384" width="9.01171875" style="256"/>
  </cols>
  <sheetData>
    <row r="1" spans="1:44" x14ac:dyDescent="0.2">
      <c r="A1" s="254" t="s">
        <v>0</v>
      </c>
      <c r="B1" s="257" t="s">
        <v>1</v>
      </c>
      <c r="D1" s="258" t="s">
        <v>2</v>
      </c>
      <c r="F1" s="258" t="s">
        <v>3</v>
      </c>
      <c r="H1" s="255" t="s">
        <v>4</v>
      </c>
      <c r="J1" s="257" t="s">
        <v>5</v>
      </c>
      <c r="P1" s="255" t="s">
        <v>6</v>
      </c>
      <c r="R1" s="255" t="s">
        <v>7</v>
      </c>
      <c r="T1" s="255" t="s">
        <v>8</v>
      </c>
      <c r="V1" s="255" t="s">
        <v>9</v>
      </c>
      <c r="W1" s="259"/>
      <c r="X1" s="255" t="s">
        <v>10</v>
      </c>
      <c r="Z1" s="255" t="s">
        <v>11</v>
      </c>
      <c r="AB1" s="255" t="s">
        <v>12</v>
      </c>
      <c r="AD1" s="255" t="s">
        <v>13</v>
      </c>
      <c r="AF1" s="255" t="s">
        <v>14</v>
      </c>
      <c r="AH1" s="255" t="s">
        <v>15</v>
      </c>
      <c r="AI1" s="260"/>
      <c r="AJ1" s="255" t="s">
        <v>16</v>
      </c>
      <c r="AL1" s="255" t="s">
        <v>17</v>
      </c>
      <c r="AN1" s="255" t="s">
        <v>18</v>
      </c>
      <c r="AP1" s="255" t="s">
        <v>19</v>
      </c>
      <c r="AR1" s="255" t="s">
        <v>20</v>
      </c>
    </row>
    <row r="2" spans="1:44" x14ac:dyDescent="0.2">
      <c r="A2" s="260" t="s">
        <v>21</v>
      </c>
      <c r="B2" s="262" t="s">
        <v>22</v>
      </c>
      <c r="C2" s="259"/>
      <c r="D2" s="263" t="s">
        <v>23</v>
      </c>
      <c r="F2" s="263" t="s">
        <v>24</v>
      </c>
      <c r="G2" s="259"/>
      <c r="H2" s="261" t="s">
        <v>22</v>
      </c>
      <c r="J2" s="262" t="s">
        <v>25</v>
      </c>
      <c r="P2" s="261" t="s">
        <v>25</v>
      </c>
      <c r="R2" s="261" t="s">
        <v>26</v>
      </c>
      <c r="T2" s="261" t="s">
        <v>27</v>
      </c>
      <c r="V2" s="261" t="s">
        <v>27</v>
      </c>
      <c r="W2" s="259"/>
      <c r="X2" s="261" t="s">
        <v>25</v>
      </c>
      <c r="Z2" s="261" t="s">
        <v>25</v>
      </c>
      <c r="AB2" s="261" t="s">
        <v>27</v>
      </c>
      <c r="AD2" s="261" t="s">
        <v>28</v>
      </c>
      <c r="AF2" s="261" t="s">
        <v>22</v>
      </c>
      <c r="AH2" s="261" t="s">
        <v>27</v>
      </c>
      <c r="AJ2" s="261" t="s">
        <v>27</v>
      </c>
      <c r="AL2" s="261" t="s">
        <v>28</v>
      </c>
      <c r="AN2" s="261" t="s">
        <v>25</v>
      </c>
      <c r="AP2" s="261" t="s">
        <v>22</v>
      </c>
      <c r="AR2" s="261" t="s">
        <v>28</v>
      </c>
    </row>
    <row r="3" spans="1:44" x14ac:dyDescent="0.2">
      <c r="A3" s="260" t="s">
        <v>29</v>
      </c>
      <c r="B3" s="262" t="s">
        <v>30</v>
      </c>
      <c r="C3" s="259"/>
      <c r="D3" s="263" t="s">
        <v>31</v>
      </c>
      <c r="F3" s="263" t="s">
        <v>32</v>
      </c>
      <c r="G3" s="259"/>
      <c r="H3" s="261" t="s">
        <v>33</v>
      </c>
      <c r="J3" s="262" t="s">
        <v>34</v>
      </c>
      <c r="P3" s="261" t="s">
        <v>35</v>
      </c>
      <c r="R3" s="261" t="s">
        <v>34</v>
      </c>
      <c r="T3" s="261" t="s">
        <v>36</v>
      </c>
      <c r="V3" s="261" t="s">
        <v>37</v>
      </c>
      <c r="W3" s="259"/>
      <c r="X3" s="261" t="s">
        <v>37</v>
      </c>
      <c r="Z3" s="261" t="s">
        <v>34</v>
      </c>
      <c r="AB3" s="261" t="s">
        <v>38</v>
      </c>
      <c r="AD3" s="261" t="s">
        <v>39</v>
      </c>
      <c r="AF3" s="261" t="s">
        <v>40</v>
      </c>
      <c r="AH3" s="261" t="s">
        <v>41</v>
      </c>
      <c r="AI3" s="264"/>
      <c r="AJ3" s="261" t="s">
        <v>42</v>
      </c>
      <c r="AL3" s="261" t="s">
        <v>38</v>
      </c>
      <c r="AN3" s="261" t="s">
        <v>40</v>
      </c>
      <c r="AP3" s="261" t="s">
        <v>41</v>
      </c>
      <c r="AR3" s="261" t="s">
        <v>30</v>
      </c>
    </row>
    <row r="4" spans="1:44" x14ac:dyDescent="0.2">
      <c r="A4" s="260" t="s">
        <v>43</v>
      </c>
      <c r="B4" s="296" t="s">
        <v>44</v>
      </c>
      <c r="C4" s="259"/>
      <c r="D4" s="263" t="s">
        <v>45</v>
      </c>
      <c r="F4" s="263" t="s">
        <v>45</v>
      </c>
      <c r="G4" s="259"/>
      <c r="H4" s="261" t="s">
        <v>46</v>
      </c>
      <c r="J4" s="262" t="s">
        <v>47</v>
      </c>
      <c r="P4" s="261" t="s">
        <v>48</v>
      </c>
      <c r="R4" s="261" t="s">
        <v>48</v>
      </c>
      <c r="T4" s="261" t="s">
        <v>48</v>
      </c>
      <c r="V4" s="261" t="s">
        <v>48</v>
      </c>
      <c r="W4" s="259"/>
      <c r="X4" s="261" t="s">
        <v>48</v>
      </c>
      <c r="Z4" s="261" t="s">
        <v>49</v>
      </c>
      <c r="AB4" s="261" t="s">
        <v>50</v>
      </c>
      <c r="AD4" s="261" t="s">
        <v>48</v>
      </c>
      <c r="AF4" s="261" t="s">
        <v>48</v>
      </c>
      <c r="AH4" s="261" t="s">
        <v>48</v>
      </c>
      <c r="AI4" s="264"/>
      <c r="AJ4" s="261" t="s">
        <v>51</v>
      </c>
      <c r="AL4" s="261" t="s">
        <v>48</v>
      </c>
      <c r="AN4" s="261" t="s">
        <v>48</v>
      </c>
      <c r="AP4" s="261" t="s">
        <v>48</v>
      </c>
      <c r="AR4" s="261" t="s">
        <v>50</v>
      </c>
    </row>
    <row r="5" spans="1:44" x14ac:dyDescent="0.2">
      <c r="A5" s="260" t="s">
        <v>52</v>
      </c>
      <c r="B5" s="300">
        <v>24</v>
      </c>
      <c r="C5" s="259"/>
      <c r="D5" s="267">
        <v>5.85</v>
      </c>
      <c r="F5" s="308">
        <v>25.2</v>
      </c>
      <c r="G5" s="259"/>
      <c r="H5" s="270">
        <v>5.6</v>
      </c>
      <c r="J5" s="300">
        <v>27.6</v>
      </c>
      <c r="P5" s="271">
        <v>18</v>
      </c>
      <c r="R5" s="271">
        <v>13.8</v>
      </c>
      <c r="T5" s="270">
        <v>1.75</v>
      </c>
      <c r="V5" s="265">
        <v>12.8</v>
      </c>
      <c r="W5" s="259"/>
      <c r="X5" s="270">
        <v>3.2</v>
      </c>
      <c r="Z5" s="265">
        <v>11.2</v>
      </c>
      <c r="AB5" s="270">
        <v>5.3</v>
      </c>
      <c r="AD5" s="270">
        <v>3.2</v>
      </c>
      <c r="AF5" s="270">
        <v>4.2</v>
      </c>
      <c r="AH5" s="270">
        <v>3.2</v>
      </c>
      <c r="AI5" s="264"/>
      <c r="AJ5" s="270">
        <v>4.8</v>
      </c>
      <c r="AL5" s="270">
        <v>5.3</v>
      </c>
      <c r="AN5" s="270">
        <v>4.2</v>
      </c>
      <c r="AP5" s="270">
        <v>3.2</v>
      </c>
      <c r="AR5" s="265">
        <v>11.2</v>
      </c>
    </row>
    <row r="6" spans="1:44" x14ac:dyDescent="0.2">
      <c r="A6" s="260" t="s">
        <v>53</v>
      </c>
      <c r="B6" s="300">
        <v>24</v>
      </c>
      <c r="C6" s="259"/>
      <c r="D6" s="267">
        <v>17.55</v>
      </c>
      <c r="F6" s="308">
        <v>37.799999999999997</v>
      </c>
      <c r="G6" s="259"/>
      <c r="H6" s="270">
        <v>5.6</v>
      </c>
      <c r="J6" s="300">
        <v>27.6</v>
      </c>
      <c r="P6" s="271">
        <v>22.5</v>
      </c>
      <c r="R6" s="271">
        <v>18.399999999999999</v>
      </c>
      <c r="T6" s="270">
        <v>2.25</v>
      </c>
      <c r="V6" s="265">
        <v>15.6</v>
      </c>
      <c r="W6" s="259"/>
      <c r="X6" s="270">
        <v>3.9</v>
      </c>
      <c r="Z6" s="265">
        <v>11.2</v>
      </c>
      <c r="AB6" s="270">
        <v>5.3</v>
      </c>
      <c r="AD6" s="270">
        <v>3.9</v>
      </c>
      <c r="AF6" s="270">
        <v>5.4</v>
      </c>
      <c r="AH6" s="270">
        <v>3.9</v>
      </c>
      <c r="AI6" s="264"/>
      <c r="AJ6" s="270">
        <v>5.85</v>
      </c>
      <c r="AL6" s="270">
        <v>5.3</v>
      </c>
      <c r="AN6" s="270">
        <v>5.4</v>
      </c>
      <c r="AP6" s="270">
        <v>3.9</v>
      </c>
      <c r="AR6" s="265">
        <v>11.2</v>
      </c>
    </row>
    <row r="7" spans="1:44" x14ac:dyDescent="0.2">
      <c r="A7" s="260" t="s">
        <v>54</v>
      </c>
      <c r="B7" s="300">
        <v>36</v>
      </c>
      <c r="C7" s="259"/>
      <c r="D7" s="272">
        <v>23.4</v>
      </c>
      <c r="F7" s="308">
        <v>50.4</v>
      </c>
      <c r="G7" s="259"/>
      <c r="H7" s="270">
        <v>8.4</v>
      </c>
      <c r="J7" s="300">
        <v>41.4</v>
      </c>
      <c r="P7" s="271">
        <v>27</v>
      </c>
      <c r="R7" s="271">
        <v>23</v>
      </c>
      <c r="T7" s="270">
        <v>3.6</v>
      </c>
      <c r="V7" s="265">
        <v>21.6</v>
      </c>
      <c r="W7" s="259"/>
      <c r="X7" s="270">
        <v>5.4</v>
      </c>
      <c r="Z7" s="265">
        <v>16.8</v>
      </c>
      <c r="AB7" s="270">
        <v>7.95</v>
      </c>
      <c r="AD7" s="270">
        <v>5.4</v>
      </c>
      <c r="AF7" s="270">
        <v>7</v>
      </c>
      <c r="AH7" s="270">
        <v>5.4</v>
      </c>
      <c r="AJ7" s="270">
        <v>8.1</v>
      </c>
      <c r="AL7" s="270">
        <v>7.95</v>
      </c>
      <c r="AN7" s="270">
        <v>7</v>
      </c>
      <c r="AP7" s="270">
        <v>5.4</v>
      </c>
      <c r="AR7" s="265">
        <v>16.8</v>
      </c>
    </row>
    <row r="8" spans="1:44" x14ac:dyDescent="0.2">
      <c r="A8" s="260" t="s">
        <v>55</v>
      </c>
      <c r="B8" s="300">
        <v>36</v>
      </c>
      <c r="C8" s="259"/>
      <c r="D8" s="267">
        <v>23.4</v>
      </c>
      <c r="F8" s="308">
        <v>63</v>
      </c>
      <c r="G8" s="259"/>
      <c r="H8" s="270">
        <v>8.4</v>
      </c>
      <c r="J8" s="300">
        <v>41.4</v>
      </c>
      <c r="P8" s="271">
        <v>31.5</v>
      </c>
      <c r="Q8" s="259"/>
      <c r="R8" s="271">
        <v>27.6</v>
      </c>
      <c r="S8" s="259"/>
      <c r="T8" s="275">
        <v>4.45</v>
      </c>
      <c r="U8" s="259"/>
      <c r="V8" s="265">
        <v>24.8</v>
      </c>
      <c r="W8" s="259"/>
      <c r="X8" s="275">
        <v>6.2</v>
      </c>
      <c r="Y8" s="259"/>
      <c r="Z8" s="265">
        <v>16.8</v>
      </c>
      <c r="AA8" s="259"/>
      <c r="AB8" s="270">
        <v>7.95</v>
      </c>
      <c r="AC8" s="259"/>
      <c r="AD8" s="275">
        <v>6.2</v>
      </c>
      <c r="AE8" s="259"/>
      <c r="AF8" s="275">
        <v>8.1999999999999993</v>
      </c>
      <c r="AG8" s="259"/>
      <c r="AH8" s="275">
        <v>6.2</v>
      </c>
      <c r="AI8" s="259"/>
      <c r="AJ8" s="270">
        <v>9.3000000000000007</v>
      </c>
      <c r="AK8" s="259"/>
      <c r="AL8" s="270">
        <v>7.95</v>
      </c>
      <c r="AM8" s="259"/>
      <c r="AN8" s="275">
        <v>8.1999999999999993</v>
      </c>
      <c r="AO8" s="259"/>
      <c r="AP8" s="275">
        <v>6.2</v>
      </c>
      <c r="AR8" s="265">
        <v>16.8</v>
      </c>
    </row>
    <row r="9" spans="1:44" s="259" customFormat="1" x14ac:dyDescent="0.2">
      <c r="A9" s="260" t="s">
        <v>56</v>
      </c>
      <c r="B9" s="276">
        <v>40</v>
      </c>
      <c r="D9" s="276">
        <v>30</v>
      </c>
      <c r="E9" s="256"/>
      <c r="F9" s="276">
        <v>30</v>
      </c>
      <c r="H9" s="276">
        <v>40</v>
      </c>
      <c r="I9" s="256"/>
      <c r="J9" s="276">
        <v>30</v>
      </c>
      <c r="P9" s="276">
        <v>30</v>
      </c>
      <c r="Q9" s="256"/>
      <c r="R9" s="276">
        <v>30</v>
      </c>
      <c r="S9" s="256"/>
      <c r="T9" s="276">
        <v>30</v>
      </c>
      <c r="U9" s="256"/>
      <c r="V9" s="276">
        <v>30</v>
      </c>
      <c r="W9" s="277"/>
      <c r="X9" s="276">
        <v>30</v>
      </c>
      <c r="Y9" s="256"/>
      <c r="Z9" s="276">
        <v>30</v>
      </c>
      <c r="AA9" s="256"/>
      <c r="AB9" s="276">
        <v>40</v>
      </c>
      <c r="AC9" s="256"/>
      <c r="AD9" s="276">
        <v>30</v>
      </c>
      <c r="AE9" s="256"/>
      <c r="AF9" s="276">
        <v>40</v>
      </c>
      <c r="AG9" s="260"/>
      <c r="AH9" s="276">
        <v>30</v>
      </c>
      <c r="AI9" s="256"/>
      <c r="AJ9" s="276">
        <v>30</v>
      </c>
      <c r="AK9" s="256"/>
      <c r="AL9" s="276">
        <v>30</v>
      </c>
      <c r="AM9" s="256"/>
      <c r="AN9" s="276">
        <v>30</v>
      </c>
      <c r="AO9" s="256"/>
      <c r="AP9" s="276">
        <v>40</v>
      </c>
      <c r="AR9" s="276">
        <v>30</v>
      </c>
    </row>
    <row r="10" spans="1:44" ht="14.65" customHeight="1" x14ac:dyDescent="0.2">
      <c r="A10" s="260" t="s">
        <v>57</v>
      </c>
      <c r="B10" s="279" t="s">
        <v>58</v>
      </c>
      <c r="C10" s="277"/>
      <c r="D10" s="279" t="s">
        <v>58</v>
      </c>
      <c r="F10" s="279" t="s">
        <v>58</v>
      </c>
      <c r="G10" s="259"/>
      <c r="H10" s="279" t="s">
        <v>59</v>
      </c>
      <c r="J10" s="279" t="s">
        <v>58</v>
      </c>
      <c r="P10" s="278" t="s">
        <v>60</v>
      </c>
      <c r="R10" s="278" t="s">
        <v>61</v>
      </c>
      <c r="T10" s="280" t="s">
        <v>62</v>
      </c>
      <c r="V10" s="278" t="s">
        <v>63</v>
      </c>
      <c r="W10" s="277"/>
      <c r="X10" s="281" t="s">
        <v>64</v>
      </c>
      <c r="Z10" s="276"/>
      <c r="AB10" s="276"/>
      <c r="AD10" s="276"/>
      <c r="AF10" s="276"/>
      <c r="AG10" s="260"/>
      <c r="AH10" s="276"/>
      <c r="AJ10" s="276"/>
      <c r="AL10" s="276"/>
      <c r="AN10" s="276"/>
      <c r="AP10" s="279" t="s">
        <v>65</v>
      </c>
      <c r="AR10" s="278" t="s">
        <v>61</v>
      </c>
    </row>
    <row r="11" spans="1:44" ht="14.65" customHeight="1" x14ac:dyDescent="0.2">
      <c r="A11" s="277" t="s">
        <v>66</v>
      </c>
      <c r="B11" s="282">
        <v>10</v>
      </c>
      <c r="C11" s="277"/>
      <c r="D11" s="282">
        <v>10</v>
      </c>
      <c r="F11" s="282">
        <v>10</v>
      </c>
      <c r="G11" s="259"/>
      <c r="H11" s="282">
        <v>10</v>
      </c>
      <c r="J11" s="283">
        <v>7</v>
      </c>
      <c r="P11" s="282">
        <v>10</v>
      </c>
      <c r="R11" s="283">
        <v>4</v>
      </c>
      <c r="T11" s="284">
        <v>4</v>
      </c>
      <c r="V11" s="283">
        <v>4</v>
      </c>
      <c r="W11" s="277"/>
      <c r="X11" s="282">
        <v>10</v>
      </c>
      <c r="Z11" s="282">
        <v>10</v>
      </c>
      <c r="AB11" s="283">
        <v>4</v>
      </c>
      <c r="AD11" s="283">
        <v>4</v>
      </c>
      <c r="AF11" s="282">
        <v>10</v>
      </c>
      <c r="AG11" s="260"/>
      <c r="AH11" s="283">
        <v>4</v>
      </c>
      <c r="AJ11" s="283">
        <v>4</v>
      </c>
      <c r="AL11" s="283">
        <v>7</v>
      </c>
      <c r="AN11" s="282">
        <v>9</v>
      </c>
      <c r="AP11" s="282">
        <v>10</v>
      </c>
      <c r="AR11" s="282">
        <v>10</v>
      </c>
    </row>
    <row r="12" spans="1:44" x14ac:dyDescent="0.2">
      <c r="A12" s="277" t="s">
        <v>67</v>
      </c>
      <c r="B12" s="282">
        <v>10</v>
      </c>
      <c r="C12" s="277"/>
      <c r="D12" s="282">
        <v>10</v>
      </c>
      <c r="F12" s="282">
        <v>10</v>
      </c>
      <c r="G12" s="259"/>
      <c r="H12" s="282">
        <v>10</v>
      </c>
      <c r="J12" s="283">
        <v>7</v>
      </c>
      <c r="P12" s="283">
        <v>8</v>
      </c>
      <c r="R12" s="282">
        <v>10</v>
      </c>
      <c r="T12" s="284">
        <v>4</v>
      </c>
      <c r="V12" s="282">
        <v>10</v>
      </c>
      <c r="W12" s="277"/>
      <c r="X12" s="283">
        <v>7</v>
      </c>
      <c r="Z12" s="283">
        <v>7</v>
      </c>
      <c r="AB12" s="283">
        <v>1</v>
      </c>
      <c r="AD12" s="283">
        <v>7</v>
      </c>
      <c r="AF12" s="282">
        <v>10</v>
      </c>
      <c r="AG12" s="260"/>
      <c r="AH12" s="283">
        <v>7</v>
      </c>
      <c r="AJ12" s="283">
        <v>4</v>
      </c>
      <c r="AL12" s="282">
        <v>10</v>
      </c>
      <c r="AN12" s="283">
        <v>7</v>
      </c>
      <c r="AP12" s="282">
        <v>10</v>
      </c>
      <c r="AR12" s="283">
        <v>4</v>
      </c>
    </row>
    <row r="13" spans="1:44" x14ac:dyDescent="0.2">
      <c r="A13" s="277" t="s">
        <v>43</v>
      </c>
      <c r="B13" s="282">
        <v>10</v>
      </c>
      <c r="C13" s="277"/>
      <c r="D13" s="282">
        <v>10</v>
      </c>
      <c r="F13" s="282">
        <v>10</v>
      </c>
      <c r="G13" s="259"/>
      <c r="H13" s="282">
        <v>10</v>
      </c>
      <c r="J13" s="283">
        <v>7</v>
      </c>
      <c r="P13" s="282">
        <v>10</v>
      </c>
      <c r="R13" s="283">
        <v>4</v>
      </c>
      <c r="T13" s="284">
        <v>4</v>
      </c>
      <c r="V13" s="282">
        <v>10</v>
      </c>
      <c r="W13" s="277"/>
      <c r="X13" s="282">
        <v>10</v>
      </c>
      <c r="Z13" s="283">
        <v>7</v>
      </c>
      <c r="AB13" s="283">
        <v>1</v>
      </c>
      <c r="AD13" s="282">
        <v>10</v>
      </c>
      <c r="AF13" s="282">
        <v>10</v>
      </c>
      <c r="AG13" s="260"/>
      <c r="AH13" s="283">
        <v>7</v>
      </c>
      <c r="AJ13" s="283">
        <v>4</v>
      </c>
      <c r="AL13" s="283">
        <v>7</v>
      </c>
      <c r="AN13" s="283">
        <v>7</v>
      </c>
      <c r="AP13" s="282">
        <v>10</v>
      </c>
      <c r="AR13" s="282">
        <v>10</v>
      </c>
    </row>
    <row r="14" spans="1:44" x14ac:dyDescent="0.2">
      <c r="A14" s="277" t="s">
        <v>68</v>
      </c>
      <c r="B14" s="285" t="s">
        <v>69</v>
      </c>
      <c r="C14" s="277"/>
      <c r="D14" s="285" t="s">
        <v>69</v>
      </c>
      <c r="F14" s="285" t="s">
        <v>69</v>
      </c>
      <c r="G14" s="259"/>
      <c r="H14" s="285" t="s">
        <v>69</v>
      </c>
      <c r="J14" s="285" t="s">
        <v>69</v>
      </c>
      <c r="P14" s="285" t="s">
        <v>69</v>
      </c>
      <c r="R14" s="286" t="s">
        <v>70</v>
      </c>
      <c r="T14" s="280" t="s">
        <v>71</v>
      </c>
      <c r="V14" s="285" t="s">
        <v>69</v>
      </c>
      <c r="W14" s="259"/>
      <c r="X14" s="285" t="s">
        <v>69</v>
      </c>
      <c r="Z14" s="281" t="s">
        <v>71</v>
      </c>
      <c r="AB14" s="287" t="s">
        <v>70</v>
      </c>
      <c r="AD14" s="287" t="s">
        <v>70</v>
      </c>
      <c r="AF14" s="285" t="s">
        <v>69</v>
      </c>
      <c r="AH14" s="287" t="s">
        <v>70</v>
      </c>
      <c r="AJ14" s="287" t="s">
        <v>70</v>
      </c>
      <c r="AL14" s="288" t="s">
        <v>71</v>
      </c>
      <c r="AN14" s="287" t="s">
        <v>70</v>
      </c>
      <c r="AP14" s="285" t="s">
        <v>69</v>
      </c>
      <c r="AR14" s="285" t="s">
        <v>69</v>
      </c>
    </row>
    <row r="15" spans="1:44" x14ac:dyDescent="0.2">
      <c r="A15" s="277" t="s">
        <v>72</v>
      </c>
      <c r="B15" s="285" t="s">
        <v>69</v>
      </c>
      <c r="C15" s="259"/>
      <c r="D15" s="285" t="s">
        <v>69</v>
      </c>
      <c r="F15" s="285" t="s">
        <v>69</v>
      </c>
      <c r="G15" s="259"/>
      <c r="H15" s="285" t="s">
        <v>69</v>
      </c>
      <c r="J15" s="285" t="s">
        <v>69</v>
      </c>
      <c r="P15" s="285" t="s">
        <v>69</v>
      </c>
      <c r="R15" s="286" t="s">
        <v>70</v>
      </c>
      <c r="T15" s="288" t="s">
        <v>71</v>
      </c>
      <c r="V15" s="285" t="s">
        <v>69</v>
      </c>
      <c r="W15" s="259"/>
      <c r="X15" s="285" t="s">
        <v>69</v>
      </c>
      <c r="Z15" s="288" t="s">
        <v>71</v>
      </c>
      <c r="AB15" s="287" t="s">
        <v>70</v>
      </c>
      <c r="AD15" s="287" t="s">
        <v>70</v>
      </c>
      <c r="AF15" s="285" t="s">
        <v>69</v>
      </c>
      <c r="AH15" s="287" t="s">
        <v>70</v>
      </c>
      <c r="AJ15" s="287" t="s">
        <v>70</v>
      </c>
      <c r="AL15" s="288" t="s">
        <v>71</v>
      </c>
      <c r="AN15" s="287" t="s">
        <v>70</v>
      </c>
      <c r="AP15" s="285" t="s">
        <v>69</v>
      </c>
      <c r="AR15" s="285" t="s">
        <v>69</v>
      </c>
    </row>
    <row r="16" spans="1:44" x14ac:dyDescent="0.2">
      <c r="A16" s="277" t="s">
        <v>73</v>
      </c>
      <c r="B16" s="285" t="s">
        <v>69</v>
      </c>
      <c r="C16" s="259"/>
      <c r="D16" s="288" t="s">
        <v>71</v>
      </c>
      <c r="F16" s="285" t="s">
        <v>69</v>
      </c>
      <c r="G16" s="259"/>
      <c r="H16" s="285" t="s">
        <v>69</v>
      </c>
      <c r="J16" s="285" t="s">
        <v>69</v>
      </c>
      <c r="P16" s="285" t="s">
        <v>69</v>
      </c>
      <c r="R16" s="288" t="s">
        <v>71</v>
      </c>
      <c r="T16" s="280" t="s">
        <v>71</v>
      </c>
      <c r="V16" s="285" t="s">
        <v>69</v>
      </c>
      <c r="W16" s="259"/>
      <c r="X16" s="285" t="s">
        <v>69</v>
      </c>
      <c r="Z16" s="281" t="s">
        <v>71</v>
      </c>
      <c r="AB16" s="287" t="s">
        <v>70</v>
      </c>
      <c r="AD16" s="287" t="s">
        <v>70</v>
      </c>
      <c r="AF16" s="288" t="s">
        <v>71</v>
      </c>
      <c r="AH16" s="287" t="s">
        <v>70</v>
      </c>
      <c r="AJ16" s="287" t="s">
        <v>70</v>
      </c>
      <c r="AL16" s="288" t="s">
        <v>71</v>
      </c>
      <c r="AN16" s="287" t="s">
        <v>70</v>
      </c>
      <c r="AP16" s="285" t="s">
        <v>69</v>
      </c>
      <c r="AR16" s="285" t="s">
        <v>69</v>
      </c>
    </row>
    <row r="17" spans="1:46" x14ac:dyDescent="0.2">
      <c r="A17" s="277" t="s">
        <v>74</v>
      </c>
      <c r="B17" s="285" t="s">
        <v>69</v>
      </c>
      <c r="C17" s="259"/>
      <c r="D17" s="288" t="s">
        <v>71</v>
      </c>
      <c r="F17" s="285" t="s">
        <v>69</v>
      </c>
      <c r="G17" s="259"/>
      <c r="H17" s="285" t="s">
        <v>69</v>
      </c>
      <c r="J17" s="285" t="s">
        <v>69</v>
      </c>
      <c r="P17" s="285" t="s">
        <v>69</v>
      </c>
      <c r="R17" s="286" t="s">
        <v>70</v>
      </c>
      <c r="T17" s="280" t="s">
        <v>71</v>
      </c>
      <c r="V17" s="285" t="s">
        <v>69</v>
      </c>
      <c r="W17" s="259"/>
      <c r="X17" s="288" t="s">
        <v>71</v>
      </c>
      <c r="Z17" s="288" t="s">
        <v>71</v>
      </c>
      <c r="AB17" s="287" t="s">
        <v>70</v>
      </c>
      <c r="AD17" s="287" t="s">
        <v>70</v>
      </c>
      <c r="AF17" s="288" t="s">
        <v>71</v>
      </c>
      <c r="AH17" s="287" t="s">
        <v>70</v>
      </c>
      <c r="AJ17" s="287" t="s">
        <v>70</v>
      </c>
      <c r="AL17" s="288" t="s">
        <v>71</v>
      </c>
      <c r="AN17" s="287" t="s">
        <v>70</v>
      </c>
      <c r="AP17" s="285" t="s">
        <v>69</v>
      </c>
      <c r="AR17" s="285" t="s">
        <v>69</v>
      </c>
    </row>
    <row r="18" spans="1:46" ht="41.25" x14ac:dyDescent="0.2">
      <c r="A18" s="277" t="s">
        <v>75</v>
      </c>
      <c r="B18" s="289" t="s">
        <v>76</v>
      </c>
      <c r="C18" s="259"/>
      <c r="D18" s="289" t="s">
        <v>77</v>
      </c>
      <c r="F18" s="318" t="s">
        <v>78</v>
      </c>
      <c r="G18" s="259"/>
      <c r="H18" s="317" t="s">
        <v>79</v>
      </c>
      <c r="J18" s="289" t="s">
        <v>80</v>
      </c>
      <c r="P18" s="289" t="s">
        <v>81</v>
      </c>
      <c r="R18" s="289" t="s">
        <v>82</v>
      </c>
      <c r="T18" s="289" t="s">
        <v>82</v>
      </c>
      <c r="V18" s="289" t="s">
        <v>82</v>
      </c>
      <c r="W18" s="259"/>
      <c r="X18" s="288"/>
      <c r="Z18" s="288"/>
      <c r="AB18" s="287"/>
      <c r="AD18" s="287"/>
      <c r="AF18" s="288"/>
      <c r="AH18" s="287"/>
      <c r="AJ18" s="287"/>
      <c r="AL18" s="288"/>
      <c r="AN18" s="287"/>
      <c r="AP18" s="291" t="s">
        <v>83</v>
      </c>
      <c r="AR18" s="289" t="s">
        <v>84</v>
      </c>
    </row>
    <row r="19" spans="1:46" x14ac:dyDescent="0.2">
      <c r="B19" s="292" t="s">
        <v>85</v>
      </c>
      <c r="D19" s="292" t="s">
        <v>85</v>
      </c>
      <c r="F19" s="301" t="s">
        <v>86</v>
      </c>
      <c r="H19" s="301" t="s">
        <v>86</v>
      </c>
      <c r="I19" s="259"/>
      <c r="J19" s="292" t="s">
        <v>85</v>
      </c>
    </row>
    <row r="20" spans="1:46" x14ac:dyDescent="0.2">
      <c r="AB20" s="294"/>
    </row>
    <row r="21" spans="1:46" x14ac:dyDescent="0.2">
      <c r="AB21" s="294"/>
    </row>
    <row r="22" spans="1:46" x14ac:dyDescent="0.2">
      <c r="A22" s="254" t="s">
        <v>0</v>
      </c>
      <c r="B22" s="255" t="s">
        <v>87</v>
      </c>
      <c r="D22" s="257" t="s">
        <v>88</v>
      </c>
      <c r="F22" s="257" t="s">
        <v>89</v>
      </c>
      <c r="H22" s="258" t="s">
        <v>90</v>
      </c>
      <c r="J22" s="258" t="s">
        <v>91</v>
      </c>
      <c r="N22" s="292" t="s">
        <v>85</v>
      </c>
      <c r="P22" s="295" t="s">
        <v>92</v>
      </c>
      <c r="R22" s="256" t="s">
        <v>93</v>
      </c>
      <c r="V22" s="257" t="s">
        <v>94</v>
      </c>
      <c r="X22" s="257" t="s">
        <v>95</v>
      </c>
      <c r="Z22" s="257" t="s">
        <v>96</v>
      </c>
      <c r="AB22" s="257" t="s">
        <v>97</v>
      </c>
      <c r="AD22" s="257" t="s">
        <v>98</v>
      </c>
      <c r="AF22" s="257" t="s">
        <v>99</v>
      </c>
      <c r="AH22" s="257" t="s">
        <v>100</v>
      </c>
      <c r="AJ22" s="257" t="s">
        <v>101</v>
      </c>
      <c r="AL22" s="257" t="s">
        <v>102</v>
      </c>
      <c r="AN22" s="257" t="s">
        <v>103</v>
      </c>
      <c r="AP22" s="257" t="s">
        <v>104</v>
      </c>
      <c r="AR22" s="257" t="s">
        <v>105</v>
      </c>
      <c r="AT22" s="257" t="s">
        <v>106</v>
      </c>
    </row>
    <row r="23" spans="1:46" x14ac:dyDescent="0.2">
      <c r="A23" s="260" t="s">
        <v>21</v>
      </c>
      <c r="B23" s="261" t="s">
        <v>25</v>
      </c>
      <c r="D23" s="262" t="s">
        <v>27</v>
      </c>
      <c r="F23" s="262" t="s">
        <v>27</v>
      </c>
      <c r="H23" s="263" t="s">
        <v>22</v>
      </c>
      <c r="J23" s="263" t="s">
        <v>28</v>
      </c>
      <c r="K23" s="256"/>
      <c r="M23" s="259"/>
      <c r="N23" s="293" t="s">
        <v>107</v>
      </c>
      <c r="P23" s="295" t="s">
        <v>108</v>
      </c>
      <c r="R23" s="256" t="s">
        <v>109</v>
      </c>
      <c r="V23" s="262" t="s">
        <v>27</v>
      </c>
      <c r="X23" s="262" t="s">
        <v>26</v>
      </c>
      <c r="Z23" s="262" t="s">
        <v>28</v>
      </c>
      <c r="AB23" s="262" t="s">
        <v>22</v>
      </c>
      <c r="AD23" s="262" t="s">
        <v>25</v>
      </c>
      <c r="AF23" s="262" t="s">
        <v>27</v>
      </c>
      <c r="AH23" s="262" t="s">
        <v>110</v>
      </c>
      <c r="AJ23" s="262" t="s">
        <v>26</v>
      </c>
      <c r="AL23" s="262" t="s">
        <v>27</v>
      </c>
      <c r="AN23" s="262" t="s">
        <v>22</v>
      </c>
      <c r="AP23" s="262" t="s">
        <v>26</v>
      </c>
      <c r="AR23" s="262" t="s">
        <v>27</v>
      </c>
      <c r="AT23" s="262" t="s">
        <v>28</v>
      </c>
    </row>
    <row r="24" spans="1:46" x14ac:dyDescent="0.2">
      <c r="A24" s="260" t="s">
        <v>29</v>
      </c>
      <c r="B24" s="261" t="s">
        <v>34</v>
      </c>
      <c r="D24" s="262" t="s">
        <v>111</v>
      </c>
      <c r="F24" s="262" t="s">
        <v>112</v>
      </c>
      <c r="H24" s="263" t="s">
        <v>113</v>
      </c>
      <c r="J24" s="263" t="s">
        <v>112</v>
      </c>
      <c r="K24" s="256"/>
      <c r="M24" s="259"/>
      <c r="N24" s="257" t="s">
        <v>114</v>
      </c>
      <c r="P24" s="295" t="s">
        <v>115</v>
      </c>
      <c r="R24" s="256" t="s">
        <v>116</v>
      </c>
      <c r="V24" s="262" t="s">
        <v>31</v>
      </c>
      <c r="X24" s="262" t="s">
        <v>117</v>
      </c>
      <c r="Z24" s="262" t="s">
        <v>32</v>
      </c>
      <c r="AB24" s="262" t="s">
        <v>118</v>
      </c>
      <c r="AD24" s="262" t="s">
        <v>119</v>
      </c>
      <c r="AF24" s="262" t="s">
        <v>37</v>
      </c>
      <c r="AH24" s="262" t="s">
        <v>120</v>
      </c>
      <c r="AJ24" s="262" t="s">
        <v>117</v>
      </c>
      <c r="AL24" s="262" t="s">
        <v>121</v>
      </c>
      <c r="AN24" s="262" t="s">
        <v>38</v>
      </c>
      <c r="AP24" s="262" t="s">
        <v>122</v>
      </c>
      <c r="AR24" s="262" t="s">
        <v>121</v>
      </c>
      <c r="AT24" s="262" t="s">
        <v>121</v>
      </c>
    </row>
    <row r="25" spans="1:46" x14ac:dyDescent="0.2">
      <c r="A25" s="260" t="s">
        <v>43</v>
      </c>
      <c r="B25" s="319" t="s">
        <v>51</v>
      </c>
      <c r="D25" s="262" t="s">
        <v>47</v>
      </c>
      <c r="F25" s="296" t="s">
        <v>123</v>
      </c>
      <c r="H25" s="263" t="s">
        <v>45</v>
      </c>
      <c r="J25" s="263" t="s">
        <v>124</v>
      </c>
      <c r="K25" s="256"/>
      <c r="L25" s="256" t="s">
        <v>125</v>
      </c>
      <c r="M25" s="259"/>
      <c r="N25" s="297" t="s">
        <v>126</v>
      </c>
      <c r="P25" s="295" t="s">
        <v>127</v>
      </c>
      <c r="R25" s="256" t="s">
        <v>128</v>
      </c>
      <c r="V25" s="296" t="s">
        <v>44</v>
      </c>
      <c r="X25" s="262" t="s">
        <v>47</v>
      </c>
      <c r="Z25" s="296" t="s">
        <v>123</v>
      </c>
      <c r="AB25" s="262" t="s">
        <v>47</v>
      </c>
      <c r="AD25" s="262" t="s">
        <v>129</v>
      </c>
      <c r="AF25" s="262" t="s">
        <v>47</v>
      </c>
      <c r="AH25" s="262" t="s">
        <v>129</v>
      </c>
      <c r="AJ25" s="262" t="s">
        <v>129</v>
      </c>
      <c r="AL25" s="262" t="s">
        <v>129</v>
      </c>
      <c r="AN25" s="262" t="s">
        <v>130</v>
      </c>
      <c r="AP25" s="262" t="s">
        <v>129</v>
      </c>
      <c r="AR25" s="262" t="s">
        <v>131</v>
      </c>
      <c r="AT25" s="262" t="s">
        <v>44</v>
      </c>
    </row>
    <row r="26" spans="1:46" x14ac:dyDescent="0.2">
      <c r="A26" s="260" t="s">
        <v>52</v>
      </c>
      <c r="B26" s="269">
        <f>(28.4+3.55)</f>
        <v>31.95</v>
      </c>
      <c r="D26" s="266">
        <v>4.2</v>
      </c>
      <c r="F26" s="298">
        <v>11.2</v>
      </c>
      <c r="H26" s="267">
        <v>9.4499999999999993</v>
      </c>
      <c r="J26" s="268">
        <v>18.2</v>
      </c>
      <c r="K26" s="256"/>
      <c r="M26" s="259"/>
      <c r="N26" s="301" t="s">
        <v>86</v>
      </c>
      <c r="P26" s="295" t="s">
        <v>127</v>
      </c>
      <c r="R26" s="256" t="s">
        <v>128</v>
      </c>
      <c r="V26" s="298">
        <v>11.2</v>
      </c>
      <c r="X26" s="266">
        <v>1.75</v>
      </c>
      <c r="Z26" s="298">
        <v>11.2</v>
      </c>
      <c r="AB26" s="266">
        <v>1.75</v>
      </c>
      <c r="AD26" s="266">
        <v>8</v>
      </c>
      <c r="AF26" s="266">
        <v>3.2</v>
      </c>
      <c r="AH26" s="266">
        <v>1.75</v>
      </c>
      <c r="AJ26" s="266">
        <v>1.75</v>
      </c>
      <c r="AL26" s="266">
        <v>8</v>
      </c>
      <c r="AN26" s="298">
        <v>14</v>
      </c>
      <c r="AP26" s="266">
        <v>5.6</v>
      </c>
      <c r="AR26" s="314">
        <v>18</v>
      </c>
      <c r="AT26" s="266">
        <v>8</v>
      </c>
    </row>
    <row r="27" spans="1:46" x14ac:dyDescent="0.2">
      <c r="A27" s="260" t="s">
        <v>53</v>
      </c>
      <c r="B27" s="269">
        <f>(28.4+3.55)</f>
        <v>31.95</v>
      </c>
      <c r="D27" s="266">
        <v>5.4</v>
      </c>
      <c r="F27" s="298">
        <v>11.2</v>
      </c>
      <c r="H27" s="267">
        <v>12.15</v>
      </c>
      <c r="J27" s="268">
        <v>18.2</v>
      </c>
      <c r="K27" s="256"/>
      <c r="M27" s="259"/>
      <c r="N27" s="302" t="s">
        <v>132</v>
      </c>
      <c r="P27" s="295" t="s">
        <v>108</v>
      </c>
      <c r="R27" s="256" t="s">
        <v>109</v>
      </c>
      <c r="V27" s="298">
        <v>11.2</v>
      </c>
      <c r="X27" s="266">
        <v>2.5499999999999998</v>
      </c>
      <c r="Z27" s="298">
        <v>11.2</v>
      </c>
      <c r="AB27" s="266">
        <v>2.5499999999999998</v>
      </c>
      <c r="AD27" s="266">
        <v>10</v>
      </c>
      <c r="AF27" s="266">
        <v>3.9</v>
      </c>
      <c r="AH27" s="266">
        <v>2.5499999999999998</v>
      </c>
      <c r="AJ27" s="266">
        <v>2.5499999999999998</v>
      </c>
      <c r="AL27" s="266">
        <v>10</v>
      </c>
      <c r="AN27" s="298">
        <v>14</v>
      </c>
      <c r="AP27" s="266">
        <v>5.6</v>
      </c>
      <c r="AR27" s="314">
        <v>22.5</v>
      </c>
      <c r="AT27" s="266">
        <v>10</v>
      </c>
    </row>
    <row r="28" spans="1:46" x14ac:dyDescent="0.2">
      <c r="A28" s="260" t="s">
        <v>54</v>
      </c>
      <c r="B28" s="273">
        <f>(42.6+3.55)</f>
        <v>46.15</v>
      </c>
      <c r="D28" s="266">
        <v>7</v>
      </c>
      <c r="F28" s="298">
        <f>16.8</f>
        <v>16.8</v>
      </c>
      <c r="H28" s="272">
        <v>15.75</v>
      </c>
      <c r="J28" s="268">
        <v>27.3</v>
      </c>
      <c r="K28" s="256"/>
      <c r="M28" s="259"/>
      <c r="N28" s="255" t="s">
        <v>133</v>
      </c>
      <c r="P28" s="295" t="s">
        <v>108</v>
      </c>
      <c r="R28" s="256" t="s">
        <v>109</v>
      </c>
      <c r="V28" s="298">
        <f>16.7</f>
        <v>16.7</v>
      </c>
      <c r="X28" s="266">
        <v>3.6</v>
      </c>
      <c r="Z28" s="298">
        <f>16.8</f>
        <v>16.8</v>
      </c>
      <c r="AB28" s="266">
        <v>3.6</v>
      </c>
      <c r="AD28" s="266">
        <v>12</v>
      </c>
      <c r="AF28" s="266">
        <v>5.4</v>
      </c>
      <c r="AH28" s="266">
        <v>3.6</v>
      </c>
      <c r="AJ28" s="266">
        <v>3.6</v>
      </c>
      <c r="AL28" s="266">
        <v>12</v>
      </c>
      <c r="AN28" s="298">
        <v>25.2</v>
      </c>
      <c r="AP28" s="266">
        <v>8.4</v>
      </c>
      <c r="AR28" s="314">
        <f>27</f>
        <v>27</v>
      </c>
      <c r="AT28" s="266">
        <v>12</v>
      </c>
    </row>
    <row r="29" spans="1:46" s="259" customFormat="1" x14ac:dyDescent="0.2">
      <c r="A29" s="260" t="s">
        <v>55</v>
      </c>
      <c r="B29" s="274">
        <f>(42.6+3.55)</f>
        <v>46.15</v>
      </c>
      <c r="D29" s="266">
        <v>8.1999999999999993</v>
      </c>
      <c r="F29" s="298">
        <v>16.8</v>
      </c>
      <c r="H29" s="267">
        <v>18.45</v>
      </c>
      <c r="J29" s="268">
        <v>27.3</v>
      </c>
      <c r="K29" s="256"/>
      <c r="O29" s="256"/>
      <c r="Q29" s="256"/>
      <c r="S29" s="256"/>
      <c r="V29" s="298">
        <v>16.7</v>
      </c>
      <c r="X29" s="305">
        <v>4.45</v>
      </c>
      <c r="Z29" s="298">
        <v>16.8</v>
      </c>
      <c r="AB29" s="305">
        <v>4.45</v>
      </c>
      <c r="AD29" s="305">
        <v>14</v>
      </c>
      <c r="AF29" s="305">
        <v>6.2</v>
      </c>
      <c r="AH29" s="305">
        <v>4.45</v>
      </c>
      <c r="AJ29" s="305">
        <v>4.45</v>
      </c>
      <c r="AL29" s="305">
        <v>14</v>
      </c>
      <c r="AM29" s="256"/>
      <c r="AN29" s="298">
        <v>25.5</v>
      </c>
      <c r="AP29" s="305">
        <v>8.4</v>
      </c>
      <c r="AR29" s="314">
        <v>31.5</v>
      </c>
      <c r="AT29" s="305">
        <v>14</v>
      </c>
    </row>
    <row r="30" spans="1:46" x14ac:dyDescent="0.2">
      <c r="A30" s="260" t="s">
        <v>56</v>
      </c>
      <c r="B30" s="276">
        <v>30</v>
      </c>
      <c r="D30" s="276">
        <v>30</v>
      </c>
      <c r="F30" s="276">
        <v>30</v>
      </c>
      <c r="H30" s="276">
        <v>40</v>
      </c>
      <c r="J30" s="276">
        <v>30</v>
      </c>
      <c r="M30" s="259"/>
      <c r="O30" s="259"/>
      <c r="Q30" s="259"/>
      <c r="R30" s="259"/>
      <c r="S30" s="259"/>
      <c r="V30" s="276">
        <v>30</v>
      </c>
      <c r="X30" s="276">
        <v>30</v>
      </c>
      <c r="Z30" s="306">
        <v>20</v>
      </c>
      <c r="AB30" s="276">
        <v>40</v>
      </c>
      <c r="AC30" s="259"/>
      <c r="AD30" s="276">
        <v>30</v>
      </c>
      <c r="AF30" s="276">
        <v>30</v>
      </c>
      <c r="AH30" s="276">
        <v>10</v>
      </c>
      <c r="AJ30" s="276">
        <v>30</v>
      </c>
      <c r="AL30" s="276">
        <v>30</v>
      </c>
      <c r="AN30" s="276">
        <v>10</v>
      </c>
      <c r="AP30" s="276">
        <v>30</v>
      </c>
      <c r="AR30" s="276">
        <v>30</v>
      </c>
      <c r="AT30" s="276">
        <v>30</v>
      </c>
    </row>
    <row r="31" spans="1:46" x14ac:dyDescent="0.2">
      <c r="A31" s="260" t="s">
        <v>57</v>
      </c>
      <c r="B31" s="279" t="s">
        <v>58</v>
      </c>
      <c r="D31" s="279" t="s">
        <v>58</v>
      </c>
      <c r="F31" s="279" t="s">
        <v>58</v>
      </c>
      <c r="H31" s="279" t="s">
        <v>134</v>
      </c>
      <c r="J31" s="279" t="s">
        <v>58</v>
      </c>
      <c r="K31" s="256"/>
      <c r="M31" s="259"/>
      <c r="R31" s="259"/>
      <c r="V31" s="278" t="s">
        <v>61</v>
      </c>
      <c r="X31" s="276"/>
      <c r="Z31" s="280" t="s">
        <v>135</v>
      </c>
      <c r="AB31" s="279" t="s">
        <v>136</v>
      </c>
      <c r="AC31" s="259"/>
      <c r="AD31" s="276"/>
      <c r="AF31" s="276"/>
      <c r="AH31" s="276"/>
      <c r="AJ31" s="276"/>
      <c r="AL31" s="276"/>
      <c r="AN31" s="276"/>
      <c r="AP31" s="280" t="s">
        <v>137</v>
      </c>
      <c r="AR31" s="278" t="s">
        <v>60</v>
      </c>
      <c r="AT31" s="279" t="s">
        <v>138</v>
      </c>
    </row>
    <row r="32" spans="1:46" x14ac:dyDescent="0.2">
      <c r="A32" s="277" t="s">
        <v>66</v>
      </c>
      <c r="B32" s="282">
        <v>10</v>
      </c>
      <c r="D32" s="282">
        <v>10</v>
      </c>
      <c r="F32" s="282">
        <v>10</v>
      </c>
      <c r="H32" s="282">
        <v>10</v>
      </c>
      <c r="J32" s="283">
        <v>7</v>
      </c>
      <c r="K32" s="256"/>
      <c r="M32" s="259"/>
      <c r="R32" s="259"/>
      <c r="V32" s="283">
        <v>4</v>
      </c>
      <c r="X32" s="283">
        <v>4</v>
      </c>
      <c r="Z32" s="282">
        <v>10</v>
      </c>
      <c r="AB32" s="282">
        <v>10</v>
      </c>
      <c r="AD32" s="282">
        <v>10</v>
      </c>
      <c r="AF32" s="282">
        <v>10</v>
      </c>
      <c r="AH32" s="283">
        <v>4</v>
      </c>
      <c r="AJ32" s="282">
        <v>10</v>
      </c>
      <c r="AL32" s="283">
        <v>4</v>
      </c>
      <c r="AN32" s="283">
        <v>4</v>
      </c>
      <c r="AP32" s="282">
        <v>10</v>
      </c>
      <c r="AR32" s="283">
        <v>4</v>
      </c>
      <c r="AT32" s="282">
        <v>10</v>
      </c>
    </row>
    <row r="33" spans="1:48" x14ac:dyDescent="0.2">
      <c r="A33" s="277" t="s">
        <v>67</v>
      </c>
      <c r="B33" s="282">
        <v>10</v>
      </c>
      <c r="D33" s="282">
        <v>10</v>
      </c>
      <c r="F33" s="282">
        <v>10</v>
      </c>
      <c r="H33" s="282">
        <v>10</v>
      </c>
      <c r="J33" s="282">
        <v>10</v>
      </c>
      <c r="K33" s="256"/>
      <c r="M33" s="259"/>
      <c r="R33" s="259"/>
      <c r="V33" s="283">
        <v>4</v>
      </c>
      <c r="X33" s="283">
        <v>4</v>
      </c>
      <c r="Z33" s="283">
        <v>8</v>
      </c>
      <c r="AB33" s="282">
        <v>10</v>
      </c>
      <c r="AD33" s="282">
        <v>10</v>
      </c>
      <c r="AF33" s="283">
        <v>7</v>
      </c>
      <c r="AH33" s="283">
        <v>7</v>
      </c>
      <c r="AJ33" s="283">
        <v>7</v>
      </c>
      <c r="AL33" s="283">
        <v>4</v>
      </c>
      <c r="AN33" s="283">
        <v>4</v>
      </c>
      <c r="AP33" s="282">
        <v>10</v>
      </c>
      <c r="AR33" s="283">
        <v>4</v>
      </c>
      <c r="AT33" s="283">
        <v>4</v>
      </c>
    </row>
    <row r="34" spans="1:48" x14ac:dyDescent="0.2">
      <c r="A34" s="277" t="s">
        <v>43</v>
      </c>
      <c r="B34" s="282">
        <v>10</v>
      </c>
      <c r="D34" s="282">
        <v>10</v>
      </c>
      <c r="F34" s="282">
        <v>10</v>
      </c>
      <c r="H34" s="282">
        <v>10</v>
      </c>
      <c r="J34" s="283">
        <v>7</v>
      </c>
      <c r="K34" s="256"/>
      <c r="M34" s="259"/>
      <c r="V34" s="283">
        <v>7</v>
      </c>
      <c r="X34" s="283">
        <v>4</v>
      </c>
      <c r="Z34" s="282">
        <v>10</v>
      </c>
      <c r="AB34" s="282">
        <v>10</v>
      </c>
      <c r="AD34" s="282">
        <v>10</v>
      </c>
      <c r="AF34" s="282">
        <v>10</v>
      </c>
      <c r="AH34" s="283">
        <v>7</v>
      </c>
      <c r="AJ34" s="282">
        <v>10</v>
      </c>
      <c r="AL34" s="283">
        <v>4</v>
      </c>
      <c r="AN34" s="283">
        <v>4</v>
      </c>
      <c r="AP34" s="282">
        <v>10</v>
      </c>
      <c r="AR34" s="283">
        <v>4</v>
      </c>
      <c r="AT34" s="282">
        <v>10</v>
      </c>
    </row>
    <row r="35" spans="1:48" x14ac:dyDescent="0.2">
      <c r="A35" s="277" t="s">
        <v>68</v>
      </c>
      <c r="B35" s="285" t="s">
        <v>69</v>
      </c>
      <c r="D35" s="285" t="s">
        <v>69</v>
      </c>
      <c r="F35" s="285" t="s">
        <v>69</v>
      </c>
      <c r="H35" s="285" t="s">
        <v>69</v>
      </c>
      <c r="J35" s="285" t="s">
        <v>69</v>
      </c>
      <c r="K35" s="256"/>
      <c r="M35" s="259"/>
      <c r="V35" s="285" t="s">
        <v>69</v>
      </c>
      <c r="X35" s="307" t="s">
        <v>70</v>
      </c>
      <c r="Z35" s="280" t="s">
        <v>71</v>
      </c>
      <c r="AB35" s="285" t="s">
        <v>69</v>
      </c>
      <c r="AD35" s="285" t="s">
        <v>69</v>
      </c>
      <c r="AF35" s="287" t="s">
        <v>139</v>
      </c>
      <c r="AH35" s="287" t="s">
        <v>70</v>
      </c>
      <c r="AJ35" s="285" t="s">
        <v>69</v>
      </c>
      <c r="AL35" s="287" t="s">
        <v>70</v>
      </c>
      <c r="AN35" s="287" t="s">
        <v>70</v>
      </c>
      <c r="AP35" s="285" t="s">
        <v>69</v>
      </c>
      <c r="AR35" s="285" t="s">
        <v>69</v>
      </c>
      <c r="AT35" s="285" t="s">
        <v>69</v>
      </c>
    </row>
    <row r="36" spans="1:48" x14ac:dyDescent="0.2">
      <c r="A36" s="277" t="s">
        <v>72</v>
      </c>
      <c r="B36" s="285" t="s">
        <v>69</v>
      </c>
      <c r="D36" s="285" t="s">
        <v>69</v>
      </c>
      <c r="F36" s="285" t="s">
        <v>69</v>
      </c>
      <c r="H36" s="285" t="s">
        <v>69</v>
      </c>
      <c r="J36" s="285" t="s">
        <v>69</v>
      </c>
      <c r="K36" s="256"/>
      <c r="M36" s="259"/>
      <c r="V36" s="288" t="s">
        <v>71</v>
      </c>
      <c r="X36" s="307" t="s">
        <v>70</v>
      </c>
      <c r="Z36" s="288" t="s">
        <v>71</v>
      </c>
      <c r="AB36" s="285" t="s">
        <v>69</v>
      </c>
      <c r="AD36" s="285" t="s">
        <v>69</v>
      </c>
      <c r="AF36" s="287" t="s">
        <v>70</v>
      </c>
      <c r="AH36" s="287" t="s">
        <v>70</v>
      </c>
      <c r="AJ36" s="285" t="s">
        <v>69</v>
      </c>
      <c r="AL36" s="287" t="s">
        <v>70</v>
      </c>
      <c r="AN36" s="287" t="s">
        <v>70</v>
      </c>
      <c r="AP36" s="285" t="s">
        <v>69</v>
      </c>
      <c r="AR36" s="285" t="s">
        <v>69</v>
      </c>
      <c r="AT36" s="285" t="s">
        <v>69</v>
      </c>
    </row>
    <row r="37" spans="1:48" x14ac:dyDescent="0.2">
      <c r="A37" s="277" t="s">
        <v>73</v>
      </c>
      <c r="B37" s="285" t="s">
        <v>69</v>
      </c>
      <c r="D37" s="285" t="s">
        <v>69</v>
      </c>
      <c r="F37" s="285" t="s">
        <v>69</v>
      </c>
      <c r="H37" s="285" t="s">
        <v>69</v>
      </c>
      <c r="J37" s="285" t="s">
        <v>69</v>
      </c>
      <c r="K37" s="256"/>
      <c r="M37" s="259"/>
      <c r="V37" s="285" t="s">
        <v>69</v>
      </c>
      <c r="X37" s="307" t="s">
        <v>70</v>
      </c>
      <c r="Z37" s="280" t="s">
        <v>140</v>
      </c>
      <c r="AB37" s="285" t="s">
        <v>69</v>
      </c>
      <c r="AD37" s="288" t="s">
        <v>71</v>
      </c>
      <c r="AF37" s="287" t="s">
        <v>70</v>
      </c>
      <c r="AH37" s="287" t="s">
        <v>70</v>
      </c>
      <c r="AJ37" s="288" t="s">
        <v>71</v>
      </c>
      <c r="AL37" s="287" t="s">
        <v>70</v>
      </c>
      <c r="AN37" s="287" t="s">
        <v>70</v>
      </c>
      <c r="AP37" s="285" t="s">
        <v>69</v>
      </c>
      <c r="AR37" s="285" t="s">
        <v>69</v>
      </c>
      <c r="AT37" s="285" t="s">
        <v>69</v>
      </c>
    </row>
    <row r="38" spans="1:48" x14ac:dyDescent="0.2">
      <c r="A38" s="277" t="s">
        <v>74</v>
      </c>
      <c r="B38" s="285" t="s">
        <v>69</v>
      </c>
      <c r="D38" s="285" t="s">
        <v>69</v>
      </c>
      <c r="F38" s="285" t="s">
        <v>69</v>
      </c>
      <c r="H38" s="285" t="s">
        <v>69</v>
      </c>
      <c r="J38" s="285" t="s">
        <v>69</v>
      </c>
      <c r="K38" s="256"/>
      <c r="M38" s="259"/>
      <c r="V38" s="288" t="s">
        <v>71</v>
      </c>
      <c r="X38" s="307" t="s">
        <v>70</v>
      </c>
      <c r="Z38" s="280" t="s">
        <v>71</v>
      </c>
      <c r="AB38" s="285" t="s">
        <v>69</v>
      </c>
      <c r="AD38" s="288" t="s">
        <v>71</v>
      </c>
      <c r="AF38" s="287" t="s">
        <v>70</v>
      </c>
      <c r="AH38" s="287" t="s">
        <v>70</v>
      </c>
      <c r="AJ38" s="288" t="s">
        <v>71</v>
      </c>
      <c r="AL38" s="287" t="s">
        <v>70</v>
      </c>
      <c r="AN38" s="287" t="s">
        <v>70</v>
      </c>
      <c r="AP38" s="285" t="s">
        <v>69</v>
      </c>
      <c r="AR38" s="288" t="s">
        <v>71</v>
      </c>
      <c r="AT38" s="285" t="s">
        <v>69</v>
      </c>
    </row>
    <row r="39" spans="1:48" ht="28.5" customHeight="1" x14ac:dyDescent="0.2">
      <c r="A39" s="277" t="s">
        <v>75</v>
      </c>
      <c r="B39" s="289" t="s">
        <v>141</v>
      </c>
      <c r="D39" s="290" t="s">
        <v>142</v>
      </c>
      <c r="F39" s="289" t="s">
        <v>143</v>
      </c>
      <c r="H39" s="289" t="s">
        <v>81</v>
      </c>
      <c r="J39" s="289" t="s">
        <v>144</v>
      </c>
      <c r="K39" s="256"/>
      <c r="M39" s="259"/>
      <c r="V39" s="288"/>
      <c r="X39" s="307"/>
      <c r="Z39" s="291" t="s">
        <v>145</v>
      </c>
      <c r="AB39" s="285"/>
      <c r="AD39" s="288"/>
      <c r="AF39" s="287"/>
      <c r="AH39" s="287"/>
      <c r="AJ39" s="288"/>
      <c r="AL39" s="287"/>
      <c r="AN39" s="287"/>
      <c r="AP39" s="289" t="s">
        <v>146</v>
      </c>
      <c r="AR39" s="316" t="s">
        <v>147</v>
      </c>
      <c r="AT39" s="289" t="s">
        <v>148</v>
      </c>
    </row>
    <row r="40" spans="1:48" x14ac:dyDescent="0.2">
      <c r="B40" s="301" t="s">
        <v>86</v>
      </c>
      <c r="D40" s="292" t="s">
        <v>85</v>
      </c>
      <c r="F40" s="301" t="s">
        <v>86</v>
      </c>
      <c r="H40" s="292" t="s">
        <v>85</v>
      </c>
      <c r="J40" s="301" t="s">
        <v>86</v>
      </c>
      <c r="K40" s="256"/>
      <c r="M40" s="259"/>
      <c r="AG40" s="260"/>
      <c r="AH40" s="294"/>
      <c r="AI40" s="294"/>
      <c r="AJ40" s="294"/>
      <c r="AP40" s="292" t="s">
        <v>85</v>
      </c>
      <c r="AR40" s="257" t="s">
        <v>114</v>
      </c>
    </row>
    <row r="41" spans="1:48" x14ac:dyDescent="0.2">
      <c r="K41" s="256"/>
      <c r="M41" s="259"/>
      <c r="U41" s="294"/>
      <c r="W41" s="294"/>
      <c r="AM41" s="260"/>
      <c r="AN41" s="294"/>
      <c r="AO41" s="294"/>
      <c r="AP41" s="294"/>
    </row>
    <row r="42" spans="1:48" x14ac:dyDescent="0.2">
      <c r="A42" s="254" t="s">
        <v>0</v>
      </c>
      <c r="B42" s="255" t="s">
        <v>149</v>
      </c>
      <c r="C42" s="294"/>
      <c r="D42" s="257" t="s">
        <v>150</v>
      </c>
      <c r="E42" s="294"/>
      <c r="F42" s="257" t="s">
        <v>151</v>
      </c>
      <c r="G42" s="294"/>
      <c r="H42" s="258" t="s">
        <v>152</v>
      </c>
      <c r="I42" s="294"/>
      <c r="J42" s="255" t="s">
        <v>153</v>
      </c>
      <c r="N42" s="258" t="s">
        <v>154</v>
      </c>
      <c r="P42" s="258" t="s">
        <v>155</v>
      </c>
      <c r="Q42" s="294"/>
      <c r="R42" s="258" t="s">
        <v>156</v>
      </c>
      <c r="T42" s="258" t="s">
        <v>157</v>
      </c>
      <c r="V42" s="258" t="s">
        <v>158</v>
      </c>
      <c r="X42" s="258" t="s">
        <v>159</v>
      </c>
      <c r="Z42" s="258" t="s">
        <v>160</v>
      </c>
      <c r="AB42" s="258" t="s">
        <v>161</v>
      </c>
      <c r="AD42" s="258" t="s">
        <v>162</v>
      </c>
      <c r="AF42" s="258" t="s">
        <v>163</v>
      </c>
      <c r="AH42" s="258" t="s">
        <v>164</v>
      </c>
      <c r="AJ42" s="258" t="s">
        <v>165</v>
      </c>
      <c r="AL42" s="258" t="s">
        <v>166</v>
      </c>
      <c r="AM42" s="260"/>
      <c r="AN42" s="258" t="s">
        <v>167</v>
      </c>
      <c r="AP42" s="258" t="s">
        <v>168</v>
      </c>
      <c r="AR42" s="258" t="s">
        <v>169</v>
      </c>
      <c r="AT42" s="258" t="s">
        <v>170</v>
      </c>
      <c r="AV42" s="258" t="s">
        <v>171</v>
      </c>
    </row>
    <row r="43" spans="1:48" x14ac:dyDescent="0.2">
      <c r="A43" s="260" t="s">
        <v>21</v>
      </c>
      <c r="B43" s="261" t="s">
        <v>27</v>
      </c>
      <c r="C43" s="260"/>
      <c r="D43" s="262" t="s">
        <v>25</v>
      </c>
      <c r="F43" s="262" t="s">
        <v>27</v>
      </c>
      <c r="H43" s="263" t="s">
        <v>22</v>
      </c>
      <c r="J43" s="261" t="s">
        <v>27</v>
      </c>
      <c r="K43" s="256"/>
      <c r="N43" s="263" t="s">
        <v>27</v>
      </c>
      <c r="P43" s="263" t="s">
        <v>22</v>
      </c>
      <c r="R43" s="263" t="s">
        <v>25</v>
      </c>
      <c r="T43" s="263" t="s">
        <v>27</v>
      </c>
      <c r="V43" s="263" t="s">
        <v>25</v>
      </c>
      <c r="X43" s="263" t="s">
        <v>28</v>
      </c>
      <c r="Z43" s="263" t="s">
        <v>28</v>
      </c>
      <c r="AB43" s="263" t="s">
        <v>28</v>
      </c>
      <c r="AD43" s="263" t="s">
        <v>28</v>
      </c>
      <c r="AF43" s="263" t="s">
        <v>26</v>
      </c>
      <c r="AH43" s="263" t="s">
        <v>25</v>
      </c>
      <c r="AJ43" s="263" t="s">
        <v>27</v>
      </c>
      <c r="AL43" s="263" t="s">
        <v>27</v>
      </c>
      <c r="AN43" s="263" t="s">
        <v>24</v>
      </c>
      <c r="AP43" s="263" t="s">
        <v>22</v>
      </c>
      <c r="AR43" s="263" t="s">
        <v>25</v>
      </c>
      <c r="AT43" s="263" t="s">
        <v>27</v>
      </c>
      <c r="AV43" s="263" t="s">
        <v>22</v>
      </c>
    </row>
    <row r="44" spans="1:48" x14ac:dyDescent="0.2">
      <c r="A44" s="260" t="s">
        <v>29</v>
      </c>
      <c r="B44" s="261" t="s">
        <v>112</v>
      </c>
      <c r="D44" s="262" t="s">
        <v>172</v>
      </c>
      <c r="F44" s="262" t="s">
        <v>34</v>
      </c>
      <c r="H44" s="263" t="s">
        <v>173</v>
      </c>
      <c r="J44" s="261" t="s">
        <v>31</v>
      </c>
      <c r="K44" s="256"/>
      <c r="N44" s="263" t="s">
        <v>119</v>
      </c>
      <c r="P44" s="263" t="s">
        <v>30</v>
      </c>
      <c r="R44" s="263" t="s">
        <v>174</v>
      </c>
      <c r="T44" s="263" t="s">
        <v>111</v>
      </c>
      <c r="V44" s="263" t="s">
        <v>33</v>
      </c>
      <c r="X44" s="263" t="s">
        <v>30</v>
      </c>
      <c r="Z44" s="263" t="s">
        <v>40</v>
      </c>
      <c r="AB44" s="263" t="s">
        <v>119</v>
      </c>
      <c r="AD44" s="263" t="s">
        <v>175</v>
      </c>
      <c r="AF44" s="263" t="s">
        <v>31</v>
      </c>
      <c r="AH44" s="263" t="s">
        <v>34</v>
      </c>
      <c r="AJ44" s="263" t="s">
        <v>176</v>
      </c>
      <c r="AL44" s="263" t="s">
        <v>38</v>
      </c>
      <c r="AN44" s="263" t="s">
        <v>177</v>
      </c>
      <c r="AP44" s="263" t="s">
        <v>178</v>
      </c>
      <c r="AR44" s="263" t="s">
        <v>117</v>
      </c>
      <c r="AT44" s="263" t="s">
        <v>117</v>
      </c>
      <c r="AV44" s="263" t="s">
        <v>36</v>
      </c>
    </row>
    <row r="45" spans="1:48" x14ac:dyDescent="0.2">
      <c r="A45" s="260" t="s">
        <v>43</v>
      </c>
      <c r="B45" s="261" t="s">
        <v>50</v>
      </c>
      <c r="D45" s="262" t="s">
        <v>129</v>
      </c>
      <c r="F45" s="262" t="s">
        <v>47</v>
      </c>
      <c r="H45" s="263" t="s">
        <v>45</v>
      </c>
      <c r="J45" s="261" t="s">
        <v>179</v>
      </c>
      <c r="K45" s="256"/>
      <c r="N45" s="263" t="s">
        <v>180</v>
      </c>
      <c r="P45" s="263" t="s">
        <v>45</v>
      </c>
      <c r="R45" s="263" t="s">
        <v>45</v>
      </c>
      <c r="T45" s="263" t="s">
        <v>45</v>
      </c>
      <c r="V45" s="263" t="s">
        <v>45</v>
      </c>
      <c r="X45" s="263" t="s">
        <v>45</v>
      </c>
      <c r="Z45" s="263" t="s">
        <v>45</v>
      </c>
      <c r="AB45" s="263" t="s">
        <v>45</v>
      </c>
      <c r="AD45" s="263" t="s">
        <v>45</v>
      </c>
      <c r="AF45" s="263" t="s">
        <v>45</v>
      </c>
      <c r="AH45" s="263" t="s">
        <v>45</v>
      </c>
      <c r="AJ45" s="263" t="s">
        <v>45</v>
      </c>
      <c r="AL45" s="263" t="s">
        <v>45</v>
      </c>
      <c r="AN45" s="263" t="s">
        <v>181</v>
      </c>
      <c r="AP45" s="263" t="s">
        <v>45</v>
      </c>
      <c r="AR45" s="263" t="s">
        <v>45</v>
      </c>
      <c r="AT45" s="263" t="s">
        <v>182</v>
      </c>
      <c r="AV45" s="263" t="s">
        <v>182</v>
      </c>
    </row>
    <row r="46" spans="1:48" x14ac:dyDescent="0.2">
      <c r="A46" s="260" t="s">
        <v>52</v>
      </c>
      <c r="B46" s="265">
        <v>11.2</v>
      </c>
      <c r="C46" s="259"/>
      <c r="D46" s="300">
        <v>28.8</v>
      </c>
      <c r="F46" s="300">
        <v>28.4</v>
      </c>
      <c r="H46" s="299">
        <v>1.8</v>
      </c>
      <c r="J46" s="269">
        <v>26</v>
      </c>
      <c r="K46" s="256"/>
      <c r="N46" s="299">
        <v>10</v>
      </c>
      <c r="P46" s="267">
        <v>7.5</v>
      </c>
      <c r="R46" s="299">
        <v>5.6</v>
      </c>
      <c r="T46" s="299">
        <v>4.8</v>
      </c>
      <c r="V46" s="299">
        <v>5.6</v>
      </c>
      <c r="X46" s="267">
        <v>11.2</v>
      </c>
      <c r="Z46" s="299">
        <v>4.2</v>
      </c>
      <c r="AB46" s="268">
        <v>18</v>
      </c>
      <c r="AD46" s="299">
        <v>8.4</v>
      </c>
      <c r="AF46" s="267">
        <v>11.7</v>
      </c>
      <c r="AH46" s="308">
        <v>17.399999999999999</v>
      </c>
      <c r="AJ46" s="268">
        <v>18</v>
      </c>
      <c r="AL46" s="299">
        <v>2.8</v>
      </c>
      <c r="AN46" s="299">
        <v>4.2</v>
      </c>
      <c r="AP46" s="299">
        <v>5.25</v>
      </c>
      <c r="AR46" s="299">
        <v>3.5</v>
      </c>
      <c r="AT46" s="299">
        <v>3.5</v>
      </c>
      <c r="AV46" s="299">
        <v>3.5</v>
      </c>
    </row>
    <row r="47" spans="1:48" x14ac:dyDescent="0.2">
      <c r="A47" s="260" t="s">
        <v>53</v>
      </c>
      <c r="B47" s="265">
        <v>11.2</v>
      </c>
      <c r="D47" s="300">
        <v>28.8</v>
      </c>
      <c r="F47" s="300">
        <f>28.4</f>
        <v>28.4</v>
      </c>
      <c r="H47" s="299">
        <v>2.7</v>
      </c>
      <c r="J47" s="269">
        <v>26</v>
      </c>
      <c r="K47" s="256"/>
      <c r="N47" s="299">
        <v>12.5</v>
      </c>
      <c r="P47" s="267">
        <v>10</v>
      </c>
      <c r="R47" s="299">
        <v>5.6</v>
      </c>
      <c r="T47" s="299">
        <v>6</v>
      </c>
      <c r="V47" s="299">
        <v>5.6</v>
      </c>
      <c r="X47" s="267">
        <v>11.2</v>
      </c>
      <c r="Z47" s="299">
        <v>5.4</v>
      </c>
      <c r="AB47" s="268">
        <v>22.5</v>
      </c>
      <c r="AD47" s="299">
        <v>10.4</v>
      </c>
      <c r="AF47" s="267">
        <v>11.7</v>
      </c>
      <c r="AH47" s="308">
        <v>17.399999999999999</v>
      </c>
      <c r="AJ47" s="268">
        <v>22.5</v>
      </c>
      <c r="AL47" s="299">
        <v>5.6</v>
      </c>
      <c r="AN47" s="299">
        <v>5.4</v>
      </c>
      <c r="AP47" s="299">
        <v>6.75</v>
      </c>
      <c r="AR47" s="299">
        <v>5.0999999999999996</v>
      </c>
      <c r="AT47" s="299">
        <v>5.0999999999999996</v>
      </c>
      <c r="AV47" s="299">
        <v>5.0999999999999996</v>
      </c>
    </row>
    <row r="48" spans="1:48" x14ac:dyDescent="0.2">
      <c r="A48" s="260" t="s">
        <v>54</v>
      </c>
      <c r="B48" s="265">
        <v>16.8</v>
      </c>
      <c r="D48" s="300">
        <v>43.2</v>
      </c>
      <c r="F48" s="303">
        <v>42.6</v>
      </c>
      <c r="H48" s="299">
        <v>3.6</v>
      </c>
      <c r="J48" s="269">
        <v>39</v>
      </c>
      <c r="K48" s="256"/>
      <c r="N48" s="299">
        <v>12.5</v>
      </c>
      <c r="P48" s="267">
        <v>12.5</v>
      </c>
      <c r="R48" s="299">
        <v>11.2</v>
      </c>
      <c r="T48" s="299">
        <v>8</v>
      </c>
      <c r="V48" s="299">
        <v>8.4</v>
      </c>
      <c r="X48" s="267">
        <v>16.8</v>
      </c>
      <c r="Z48" s="299">
        <v>7</v>
      </c>
      <c r="AB48" s="268">
        <v>27</v>
      </c>
      <c r="AD48" s="299">
        <v>12.8</v>
      </c>
      <c r="AF48" s="267">
        <v>23.4</v>
      </c>
      <c r="AH48" s="308">
        <v>26.1</v>
      </c>
      <c r="AJ48" s="268">
        <v>27</v>
      </c>
      <c r="AL48" s="299">
        <v>5.6</v>
      </c>
      <c r="AN48" s="299">
        <v>7</v>
      </c>
      <c r="AP48" s="299">
        <v>8.75</v>
      </c>
      <c r="AR48" s="299">
        <v>7.2</v>
      </c>
      <c r="AT48" s="299">
        <v>7.2</v>
      </c>
      <c r="AV48" s="299">
        <v>7.2</v>
      </c>
    </row>
    <row r="49" spans="1:48" s="259" customFormat="1" x14ac:dyDescent="0.2">
      <c r="A49" s="260" t="s">
        <v>55</v>
      </c>
      <c r="B49" s="265">
        <v>16.8</v>
      </c>
      <c r="C49" s="256"/>
      <c r="D49" s="300">
        <v>43.2</v>
      </c>
      <c r="E49" s="256"/>
      <c r="F49" s="300">
        <v>42.6</v>
      </c>
      <c r="G49" s="256"/>
      <c r="H49" s="309">
        <v>4.05</v>
      </c>
      <c r="I49" s="256"/>
      <c r="J49" s="269">
        <v>39</v>
      </c>
      <c r="K49" s="256"/>
      <c r="N49" s="299">
        <v>12.5</v>
      </c>
      <c r="O49" s="256"/>
      <c r="P49" s="267">
        <v>17.5</v>
      </c>
      <c r="Q49" s="256"/>
      <c r="R49" s="299">
        <v>11.2</v>
      </c>
      <c r="T49" s="309">
        <v>8.1999999999999993</v>
      </c>
      <c r="V49" s="309">
        <v>8.4</v>
      </c>
      <c r="W49" s="256"/>
      <c r="X49" s="272">
        <v>16.8</v>
      </c>
      <c r="Y49" s="256"/>
      <c r="Z49" s="299">
        <v>8.1999999999999993</v>
      </c>
      <c r="AB49" s="268">
        <v>31.5</v>
      </c>
      <c r="AD49" s="299">
        <v>14.8</v>
      </c>
      <c r="AF49" s="267">
        <v>23.4</v>
      </c>
      <c r="AH49" s="308">
        <v>26.1</v>
      </c>
      <c r="AJ49" s="268">
        <v>31.5</v>
      </c>
      <c r="AL49" s="299">
        <v>5.6</v>
      </c>
      <c r="AN49" s="299">
        <v>8.1999999999999993</v>
      </c>
      <c r="AP49" s="309">
        <v>10.25</v>
      </c>
      <c r="AR49" s="299">
        <v>8.9</v>
      </c>
      <c r="AS49" s="256"/>
      <c r="AT49" s="299">
        <v>8.9</v>
      </c>
      <c r="AU49" s="256"/>
      <c r="AV49" s="299">
        <v>8.9</v>
      </c>
    </row>
    <row r="50" spans="1:48" x14ac:dyDescent="0.2">
      <c r="A50" s="260" t="s">
        <v>56</v>
      </c>
      <c r="B50" s="276">
        <v>30</v>
      </c>
      <c r="D50" s="276">
        <v>30</v>
      </c>
      <c r="E50" s="259"/>
      <c r="F50" s="276">
        <v>30</v>
      </c>
      <c r="G50" s="259"/>
      <c r="H50" s="276">
        <v>40</v>
      </c>
      <c r="I50" s="259"/>
      <c r="J50" s="276">
        <v>30</v>
      </c>
      <c r="N50" s="276">
        <v>30</v>
      </c>
      <c r="O50" s="259"/>
      <c r="P50" s="276">
        <v>40</v>
      </c>
      <c r="Q50" s="259"/>
      <c r="R50" s="276">
        <v>30</v>
      </c>
      <c r="T50" s="276">
        <v>30</v>
      </c>
      <c r="V50" s="276">
        <v>30</v>
      </c>
      <c r="X50" s="276">
        <v>30</v>
      </c>
      <c r="Z50" s="276">
        <v>30</v>
      </c>
      <c r="AB50" s="276">
        <v>30</v>
      </c>
      <c r="AD50" s="276">
        <v>30</v>
      </c>
      <c r="AF50" s="276">
        <v>30</v>
      </c>
      <c r="AH50" s="276">
        <v>30</v>
      </c>
      <c r="AJ50" s="276">
        <v>30</v>
      </c>
      <c r="AL50" s="276">
        <v>30</v>
      </c>
      <c r="AM50" s="260"/>
      <c r="AN50" s="276">
        <v>30</v>
      </c>
      <c r="AP50" s="276">
        <v>40</v>
      </c>
      <c r="AR50" s="306">
        <v>1</v>
      </c>
      <c r="AT50" s="276">
        <v>40</v>
      </c>
      <c r="AV50" s="276">
        <v>40</v>
      </c>
    </row>
    <row r="51" spans="1:48" x14ac:dyDescent="0.2">
      <c r="A51" s="260" t="s">
        <v>57</v>
      </c>
      <c r="B51" s="279" t="s">
        <v>58</v>
      </c>
      <c r="C51" s="277"/>
      <c r="D51" s="279" t="s">
        <v>58</v>
      </c>
      <c r="F51" s="278" t="s">
        <v>61</v>
      </c>
      <c r="H51" s="279" t="s">
        <v>58</v>
      </c>
      <c r="J51" s="285" t="s">
        <v>58</v>
      </c>
      <c r="K51" s="260"/>
      <c r="N51" s="279" t="s">
        <v>183</v>
      </c>
      <c r="O51" s="260"/>
      <c r="P51" s="279" t="s">
        <v>58</v>
      </c>
      <c r="Q51" s="260"/>
      <c r="R51" s="279" t="s">
        <v>58</v>
      </c>
      <c r="T51" s="278" t="s">
        <v>61</v>
      </c>
      <c r="V51" s="278" t="s">
        <v>137</v>
      </c>
      <c r="X51" s="279" t="s">
        <v>58</v>
      </c>
      <c r="Z51" s="278" t="s">
        <v>184</v>
      </c>
      <c r="AB51" s="278" t="s">
        <v>61</v>
      </c>
      <c r="AD51" s="281" t="s">
        <v>185</v>
      </c>
      <c r="AF51" s="276"/>
      <c r="AH51" s="279" t="s">
        <v>138</v>
      </c>
      <c r="AJ51" s="276"/>
      <c r="AL51" s="278" t="s">
        <v>186</v>
      </c>
      <c r="AM51" s="260"/>
      <c r="AN51" s="276"/>
      <c r="AP51" s="281" t="s">
        <v>187</v>
      </c>
      <c r="AR51" s="281" t="s">
        <v>64</v>
      </c>
      <c r="AT51" s="311" t="s">
        <v>62</v>
      </c>
      <c r="AV51" s="311" t="s">
        <v>62</v>
      </c>
    </row>
    <row r="52" spans="1:48" x14ac:dyDescent="0.2">
      <c r="A52" s="277" t="s">
        <v>66</v>
      </c>
      <c r="B52" s="282">
        <v>10</v>
      </c>
      <c r="C52" s="277"/>
      <c r="D52" s="283">
        <v>7</v>
      </c>
      <c r="F52" s="283">
        <v>7</v>
      </c>
      <c r="H52" s="282">
        <v>10</v>
      </c>
      <c r="J52" s="283">
        <v>7</v>
      </c>
      <c r="K52" s="260"/>
      <c r="N52" s="282">
        <v>10</v>
      </c>
      <c r="O52" s="260"/>
      <c r="P52" s="282">
        <v>10</v>
      </c>
      <c r="Q52" s="260"/>
      <c r="R52" s="282">
        <v>10</v>
      </c>
      <c r="T52" s="282">
        <v>10</v>
      </c>
      <c r="V52" s="282">
        <v>10</v>
      </c>
      <c r="X52" s="282">
        <v>10</v>
      </c>
      <c r="Z52" s="282">
        <v>10</v>
      </c>
      <c r="AB52" s="282">
        <v>10</v>
      </c>
      <c r="AD52" s="282">
        <v>10</v>
      </c>
      <c r="AF52" s="283">
        <v>4</v>
      </c>
      <c r="AH52" s="282">
        <v>10</v>
      </c>
      <c r="AJ52" s="283">
        <v>4</v>
      </c>
      <c r="AL52" s="282">
        <v>10</v>
      </c>
      <c r="AM52" s="260"/>
      <c r="AN52" s="282">
        <v>10</v>
      </c>
      <c r="AP52" s="283">
        <v>7</v>
      </c>
      <c r="AR52" s="282">
        <v>10</v>
      </c>
      <c r="AT52" s="282">
        <v>10</v>
      </c>
      <c r="AV52" s="282">
        <v>10</v>
      </c>
    </row>
    <row r="53" spans="1:48" x14ac:dyDescent="0.2">
      <c r="A53" s="277" t="s">
        <v>67</v>
      </c>
      <c r="B53" s="282">
        <v>10</v>
      </c>
      <c r="C53" s="277"/>
      <c r="D53" s="282">
        <v>10</v>
      </c>
      <c r="F53" s="283">
        <v>7</v>
      </c>
      <c r="H53" s="282">
        <v>10</v>
      </c>
      <c r="J53" s="283">
        <v>7</v>
      </c>
      <c r="K53" s="260"/>
      <c r="N53" s="282">
        <v>10</v>
      </c>
      <c r="O53" s="260"/>
      <c r="P53" s="282">
        <v>10</v>
      </c>
      <c r="Q53" s="260"/>
      <c r="R53" s="282">
        <v>10</v>
      </c>
      <c r="T53" s="282">
        <v>10</v>
      </c>
      <c r="V53" s="283">
        <v>7</v>
      </c>
      <c r="X53" s="282">
        <v>10</v>
      </c>
      <c r="Z53" s="282">
        <v>10</v>
      </c>
      <c r="AB53" s="283">
        <v>4</v>
      </c>
      <c r="AD53" s="282">
        <v>10</v>
      </c>
      <c r="AF53" s="312">
        <v>4</v>
      </c>
      <c r="AH53" s="282">
        <v>10</v>
      </c>
      <c r="AJ53" s="283">
        <v>7</v>
      </c>
      <c r="AL53" s="283">
        <v>7</v>
      </c>
      <c r="AM53" s="260"/>
      <c r="AN53" s="282">
        <v>10</v>
      </c>
      <c r="AP53" s="282">
        <v>10</v>
      </c>
      <c r="AR53" s="282">
        <v>10</v>
      </c>
      <c r="AT53" s="282">
        <v>10</v>
      </c>
      <c r="AV53" s="282">
        <v>10</v>
      </c>
    </row>
    <row r="54" spans="1:48" x14ac:dyDescent="0.2">
      <c r="A54" s="277" t="s">
        <v>43</v>
      </c>
      <c r="B54" s="282">
        <v>10</v>
      </c>
      <c r="C54" s="277"/>
      <c r="D54" s="282">
        <v>10</v>
      </c>
      <c r="F54" s="282">
        <v>10</v>
      </c>
      <c r="H54" s="282">
        <v>10</v>
      </c>
      <c r="J54" s="283">
        <v>7</v>
      </c>
      <c r="K54" s="260"/>
      <c r="N54" s="282">
        <v>10</v>
      </c>
      <c r="O54" s="260"/>
      <c r="P54" s="282">
        <v>10</v>
      </c>
      <c r="Q54" s="260"/>
      <c r="R54" s="282">
        <v>10</v>
      </c>
      <c r="T54" s="282">
        <v>10</v>
      </c>
      <c r="V54" s="282">
        <v>10</v>
      </c>
      <c r="X54" s="283">
        <v>7</v>
      </c>
      <c r="Z54" s="282">
        <v>10</v>
      </c>
      <c r="AB54" s="282">
        <v>10</v>
      </c>
      <c r="AD54" s="282">
        <v>10</v>
      </c>
      <c r="AF54" s="283">
        <v>4</v>
      </c>
      <c r="AH54" s="282">
        <v>10</v>
      </c>
      <c r="AJ54" s="283">
        <v>4</v>
      </c>
      <c r="AL54" s="282">
        <v>10</v>
      </c>
      <c r="AM54" s="260"/>
      <c r="AN54" s="282">
        <v>10</v>
      </c>
      <c r="AP54" s="282">
        <v>10</v>
      </c>
      <c r="AR54" s="282">
        <v>10</v>
      </c>
      <c r="AT54" s="282">
        <v>10</v>
      </c>
      <c r="AV54" s="282">
        <v>10</v>
      </c>
    </row>
    <row r="55" spans="1:48" x14ac:dyDescent="0.2">
      <c r="A55" s="277" t="s">
        <v>68</v>
      </c>
      <c r="B55" s="285" t="s">
        <v>69</v>
      </c>
      <c r="C55" s="277"/>
      <c r="D55" s="285" t="s">
        <v>69</v>
      </c>
      <c r="F55" s="285" t="s">
        <v>69</v>
      </c>
      <c r="H55" s="285" t="s">
        <v>69</v>
      </c>
      <c r="J55" s="285" t="s">
        <v>69</v>
      </c>
      <c r="K55" s="260"/>
      <c r="N55" s="285" t="s">
        <v>69</v>
      </c>
      <c r="O55" s="260"/>
      <c r="P55" s="285" t="s">
        <v>69</v>
      </c>
      <c r="Q55" s="260"/>
      <c r="R55" s="285" t="s">
        <v>69</v>
      </c>
      <c r="T55" s="285" t="s">
        <v>69</v>
      </c>
      <c r="V55" s="285" t="s">
        <v>69</v>
      </c>
      <c r="X55" s="285" t="s">
        <v>69</v>
      </c>
      <c r="Z55" s="285" t="s">
        <v>69</v>
      </c>
      <c r="AB55" s="285" t="s">
        <v>69</v>
      </c>
      <c r="AD55" s="285" t="s">
        <v>69</v>
      </c>
      <c r="AF55" s="285" t="s">
        <v>69</v>
      </c>
      <c r="AH55" s="285" t="s">
        <v>69</v>
      </c>
      <c r="AJ55" s="285" t="s">
        <v>69</v>
      </c>
      <c r="AL55" s="285" t="s">
        <v>69</v>
      </c>
      <c r="AN55" s="285" t="s">
        <v>69</v>
      </c>
      <c r="AP55" s="285" t="s">
        <v>69</v>
      </c>
      <c r="AR55" s="285" t="s">
        <v>69</v>
      </c>
      <c r="AT55" s="285" t="s">
        <v>69</v>
      </c>
      <c r="AV55" s="285" t="s">
        <v>69</v>
      </c>
    </row>
    <row r="56" spans="1:48" x14ac:dyDescent="0.2">
      <c r="A56" s="277" t="s">
        <v>72</v>
      </c>
      <c r="B56" s="285" t="s">
        <v>69</v>
      </c>
      <c r="C56" s="259"/>
      <c r="D56" s="285" t="s">
        <v>69</v>
      </c>
      <c r="F56" s="285" t="s">
        <v>69</v>
      </c>
      <c r="H56" s="285" t="s">
        <v>69</v>
      </c>
      <c r="J56" s="285" t="s">
        <v>69</v>
      </c>
      <c r="K56" s="256"/>
      <c r="N56" s="285" t="s">
        <v>69</v>
      </c>
      <c r="P56" s="285" t="s">
        <v>69</v>
      </c>
      <c r="R56" s="285" t="s">
        <v>69</v>
      </c>
      <c r="T56" s="285" t="s">
        <v>69</v>
      </c>
      <c r="V56" s="285" t="s">
        <v>69</v>
      </c>
      <c r="X56" s="285" t="s">
        <v>69</v>
      </c>
      <c r="Z56" s="285" t="s">
        <v>69</v>
      </c>
      <c r="AB56" s="285" t="s">
        <v>69</v>
      </c>
      <c r="AD56" s="285" t="s">
        <v>69</v>
      </c>
      <c r="AF56" s="285" t="s">
        <v>69</v>
      </c>
      <c r="AH56" s="285" t="s">
        <v>69</v>
      </c>
      <c r="AJ56" s="285" t="s">
        <v>69</v>
      </c>
      <c r="AL56" s="285" t="s">
        <v>69</v>
      </c>
      <c r="AN56" s="285" t="s">
        <v>69</v>
      </c>
      <c r="AP56" s="285" t="s">
        <v>69</v>
      </c>
      <c r="AR56" s="285" t="s">
        <v>69</v>
      </c>
      <c r="AT56" s="285" t="s">
        <v>69</v>
      </c>
      <c r="AV56" s="285" t="s">
        <v>69</v>
      </c>
    </row>
    <row r="57" spans="1:48" x14ac:dyDescent="0.2">
      <c r="A57" s="277" t="s">
        <v>73</v>
      </c>
      <c r="B57" s="285" t="s">
        <v>69</v>
      </c>
      <c r="C57" s="259"/>
      <c r="D57" s="285" t="s">
        <v>69</v>
      </c>
      <c r="F57" s="285" t="s">
        <v>69</v>
      </c>
      <c r="H57" s="285" t="s">
        <v>69</v>
      </c>
      <c r="J57" s="285" t="s">
        <v>69</v>
      </c>
      <c r="K57" s="256"/>
      <c r="N57" s="285" t="s">
        <v>69</v>
      </c>
      <c r="P57" s="285" t="s">
        <v>69</v>
      </c>
      <c r="R57" s="285" t="s">
        <v>69</v>
      </c>
      <c r="T57" s="285" t="s">
        <v>69</v>
      </c>
      <c r="V57" s="285" t="s">
        <v>69</v>
      </c>
      <c r="X57" s="285" t="s">
        <v>69</v>
      </c>
      <c r="Z57" s="285" t="s">
        <v>69</v>
      </c>
      <c r="AB57" s="285" t="s">
        <v>69</v>
      </c>
      <c r="AD57" s="285" t="s">
        <v>69</v>
      </c>
      <c r="AF57" s="288" t="s">
        <v>71</v>
      </c>
      <c r="AH57" s="285" t="s">
        <v>69</v>
      </c>
      <c r="AJ57" s="288" t="s">
        <v>188</v>
      </c>
      <c r="AL57" s="285" t="s">
        <v>69</v>
      </c>
      <c r="AN57" s="285" t="s">
        <v>69</v>
      </c>
      <c r="AP57" s="288" t="s">
        <v>71</v>
      </c>
      <c r="AR57" s="288" t="s">
        <v>71</v>
      </c>
      <c r="AT57" s="288" t="s">
        <v>71</v>
      </c>
      <c r="AV57" s="285" t="s">
        <v>69</v>
      </c>
    </row>
    <row r="58" spans="1:48" x14ac:dyDescent="0.2">
      <c r="A58" s="277" t="s">
        <v>74</v>
      </c>
      <c r="B58" s="285" t="s">
        <v>69</v>
      </c>
      <c r="C58" s="277"/>
      <c r="D58" s="285" t="s">
        <v>69</v>
      </c>
      <c r="F58" s="285" t="s">
        <v>69</v>
      </c>
      <c r="H58" s="285" t="s">
        <v>69</v>
      </c>
      <c r="J58" s="285" t="s">
        <v>69</v>
      </c>
      <c r="K58" s="256"/>
      <c r="N58" s="285" t="s">
        <v>69</v>
      </c>
      <c r="P58" s="285" t="s">
        <v>69</v>
      </c>
      <c r="R58" s="285" t="s">
        <v>69</v>
      </c>
      <c r="T58" s="285" t="s">
        <v>69</v>
      </c>
      <c r="V58" s="280" t="s">
        <v>189</v>
      </c>
      <c r="X58" s="285" t="s">
        <v>69</v>
      </c>
      <c r="Z58" s="285" t="s">
        <v>69</v>
      </c>
      <c r="AB58" s="285" t="s">
        <v>69</v>
      </c>
      <c r="AD58" s="288" t="s">
        <v>71</v>
      </c>
      <c r="AF58" s="288" t="s">
        <v>71</v>
      </c>
      <c r="AH58" s="285" t="s">
        <v>69</v>
      </c>
      <c r="AJ58" s="288" t="s">
        <v>71</v>
      </c>
      <c r="AL58" s="288" t="s">
        <v>71</v>
      </c>
      <c r="AN58" s="285" t="s">
        <v>69</v>
      </c>
      <c r="AP58" s="288" t="s">
        <v>71</v>
      </c>
      <c r="AR58" s="288" t="s">
        <v>71</v>
      </c>
      <c r="AT58" s="288" t="s">
        <v>71</v>
      </c>
      <c r="AV58" s="288" t="s">
        <v>71</v>
      </c>
    </row>
    <row r="59" spans="1:48" ht="30" customHeight="1" x14ac:dyDescent="0.2">
      <c r="A59" s="277" t="s">
        <v>75</v>
      </c>
      <c r="B59" s="289" t="s">
        <v>190</v>
      </c>
      <c r="C59" s="277"/>
      <c r="D59" s="289" t="s">
        <v>191</v>
      </c>
      <c r="F59" s="289" t="s">
        <v>84</v>
      </c>
      <c r="H59" s="315" t="s">
        <v>192</v>
      </c>
      <c r="J59" s="289" t="s">
        <v>193</v>
      </c>
      <c r="K59" s="256"/>
      <c r="N59" s="315" t="s">
        <v>194</v>
      </c>
      <c r="P59" s="316" t="s">
        <v>195</v>
      </c>
      <c r="R59" s="289" t="s">
        <v>196</v>
      </c>
      <c r="X59" s="289" t="s">
        <v>141</v>
      </c>
      <c r="Z59" s="285"/>
      <c r="AB59" s="285"/>
      <c r="AD59" s="288"/>
      <c r="AF59" s="288"/>
      <c r="AH59" s="315" t="s">
        <v>197</v>
      </c>
      <c r="AJ59" s="288"/>
      <c r="AL59" s="288"/>
      <c r="AN59" s="285"/>
      <c r="AP59" s="288"/>
      <c r="AR59" s="288"/>
      <c r="AT59" s="288"/>
      <c r="AV59" s="288"/>
    </row>
    <row r="60" spans="1:48" x14ac:dyDescent="0.2">
      <c r="B60" s="257" t="s">
        <v>114</v>
      </c>
      <c r="D60" s="257" t="s">
        <v>114</v>
      </c>
      <c r="F60" s="257" t="s">
        <v>114</v>
      </c>
      <c r="H60" s="293" t="s">
        <v>107</v>
      </c>
      <c r="J60" s="257" t="s">
        <v>114</v>
      </c>
      <c r="K60" s="256"/>
      <c r="S60" s="259"/>
      <c r="U60" s="294"/>
      <c r="V60" s="294"/>
      <c r="W60" s="294"/>
      <c r="X60" s="292" t="s">
        <v>85</v>
      </c>
      <c r="AF60" s="294"/>
      <c r="AG60" s="294"/>
      <c r="AH60" s="294"/>
      <c r="AI60" s="294"/>
      <c r="AJ60" s="294"/>
      <c r="AL60" s="313"/>
    </row>
    <row r="61" spans="1:48" x14ac:dyDescent="0.2">
      <c r="K61" s="256"/>
      <c r="Q61" s="259"/>
      <c r="S61" s="259"/>
      <c r="U61" s="294"/>
      <c r="V61" s="294"/>
      <c r="W61" s="294"/>
      <c r="AF61" s="294"/>
      <c r="AG61" s="294"/>
      <c r="AI61" s="294"/>
      <c r="AJ61" s="294"/>
      <c r="AL61" s="313"/>
    </row>
    <row r="62" spans="1:48" x14ac:dyDescent="0.2">
      <c r="A62" s="254" t="s">
        <v>0</v>
      </c>
      <c r="B62" s="257" t="s">
        <v>198</v>
      </c>
      <c r="D62" s="255" t="s">
        <v>199</v>
      </c>
      <c r="F62" s="258" t="s">
        <v>200</v>
      </c>
      <c r="G62" s="259"/>
      <c r="H62" s="258" t="s">
        <v>201</v>
      </c>
      <c r="I62" s="259"/>
      <c r="J62" s="255" t="s">
        <v>202</v>
      </c>
    </row>
    <row r="63" spans="1:48" x14ac:dyDescent="0.2">
      <c r="A63" s="260" t="s">
        <v>21</v>
      </c>
      <c r="B63" s="262" t="s">
        <v>27</v>
      </c>
      <c r="C63" s="260"/>
      <c r="D63" s="261" t="s">
        <v>27</v>
      </c>
      <c r="F63" s="263" t="s">
        <v>28</v>
      </c>
      <c r="G63" s="259"/>
      <c r="H63" s="263" t="s">
        <v>25</v>
      </c>
      <c r="I63" s="259"/>
      <c r="J63" s="261" t="s">
        <v>22</v>
      </c>
      <c r="M63" s="259"/>
    </row>
    <row r="64" spans="1:48" x14ac:dyDescent="0.2">
      <c r="A64" s="260" t="s">
        <v>29</v>
      </c>
      <c r="B64" s="262" t="s">
        <v>39</v>
      </c>
      <c r="D64" s="261" t="s">
        <v>113</v>
      </c>
      <c r="F64" s="263" t="s">
        <v>203</v>
      </c>
      <c r="G64" s="259"/>
      <c r="H64" s="263" t="s">
        <v>111</v>
      </c>
      <c r="I64" s="259"/>
      <c r="J64" s="261" t="s">
        <v>34</v>
      </c>
      <c r="M64" s="259"/>
    </row>
    <row r="65" spans="1:10" x14ac:dyDescent="0.2">
      <c r="A65" s="260" t="s">
        <v>43</v>
      </c>
      <c r="B65" s="296" t="s">
        <v>44</v>
      </c>
      <c r="D65" s="261" t="s">
        <v>204</v>
      </c>
      <c r="F65" s="263" t="s">
        <v>45</v>
      </c>
      <c r="G65" s="259"/>
      <c r="H65" s="263" t="s">
        <v>45</v>
      </c>
      <c r="I65" s="259"/>
      <c r="J65" s="261" t="s">
        <v>179</v>
      </c>
    </row>
    <row r="66" spans="1:10" x14ac:dyDescent="0.2">
      <c r="A66" s="260" t="s">
        <v>52</v>
      </c>
      <c r="B66" s="266">
        <v>3.2</v>
      </c>
      <c r="D66" s="270">
        <v>5.25</v>
      </c>
      <c r="F66" s="308">
        <v>39.82</v>
      </c>
      <c r="G66" s="259"/>
      <c r="H66" s="267">
        <v>8.94</v>
      </c>
      <c r="I66" s="259"/>
      <c r="J66" s="265">
        <v>11.6</v>
      </c>
    </row>
    <row r="67" spans="1:10" x14ac:dyDescent="0.2">
      <c r="A67" s="260" t="s">
        <v>53</v>
      </c>
      <c r="B67" s="266">
        <v>3.9</v>
      </c>
      <c r="D67" s="270">
        <v>6.75</v>
      </c>
      <c r="F67" s="308">
        <v>39.82</v>
      </c>
      <c r="G67" s="259"/>
      <c r="H67" s="267">
        <v>11.5</v>
      </c>
      <c r="I67" s="259"/>
      <c r="J67" s="265">
        <v>11.6</v>
      </c>
    </row>
    <row r="68" spans="1:10" x14ac:dyDescent="0.2">
      <c r="A68" s="260" t="s">
        <v>54</v>
      </c>
      <c r="B68" s="266">
        <v>5.4</v>
      </c>
      <c r="D68" s="270">
        <v>8.75</v>
      </c>
      <c r="F68" s="308">
        <v>59.73</v>
      </c>
      <c r="G68" s="259"/>
      <c r="H68" s="267">
        <v>14.9</v>
      </c>
      <c r="I68" s="259"/>
      <c r="J68" s="265">
        <v>17.399999999999999</v>
      </c>
    </row>
    <row r="69" spans="1:10" x14ac:dyDescent="0.2">
      <c r="A69" s="260" t="s">
        <v>55</v>
      </c>
      <c r="B69" s="266">
        <v>6.2</v>
      </c>
      <c r="C69" s="304"/>
      <c r="D69" s="275">
        <v>10.25</v>
      </c>
      <c r="F69" s="310">
        <v>59.73</v>
      </c>
      <c r="G69" s="259"/>
      <c r="H69" s="272">
        <v>17.46</v>
      </c>
      <c r="I69" s="259"/>
      <c r="J69" s="265">
        <v>17.399999999999999</v>
      </c>
    </row>
    <row r="70" spans="1:10" x14ac:dyDescent="0.2">
      <c r="A70" s="260" t="s">
        <v>56</v>
      </c>
      <c r="B70" s="276">
        <v>30</v>
      </c>
      <c r="D70" s="276">
        <v>30</v>
      </c>
      <c r="E70" s="259"/>
      <c r="F70" s="276">
        <v>30</v>
      </c>
      <c r="G70" s="259"/>
      <c r="H70" s="276">
        <v>30</v>
      </c>
      <c r="I70" s="259"/>
      <c r="J70" s="276">
        <v>40</v>
      </c>
    </row>
    <row r="71" spans="1:10" x14ac:dyDescent="0.2">
      <c r="A71" s="260" t="s">
        <v>57</v>
      </c>
      <c r="B71" s="285" t="s">
        <v>65</v>
      </c>
      <c r="C71" s="260"/>
      <c r="D71" s="285" t="s">
        <v>134</v>
      </c>
      <c r="F71" s="279" t="s">
        <v>138</v>
      </c>
      <c r="G71" s="259"/>
      <c r="H71" s="285" t="s">
        <v>59</v>
      </c>
      <c r="I71" s="259"/>
      <c r="J71" s="279" t="s">
        <v>58</v>
      </c>
    </row>
    <row r="72" spans="1:10" x14ac:dyDescent="0.2">
      <c r="A72" s="277" t="s">
        <v>66</v>
      </c>
      <c r="B72" s="282">
        <v>10</v>
      </c>
      <c r="C72" s="260"/>
      <c r="D72" s="282">
        <v>10</v>
      </c>
      <c r="F72" s="282">
        <v>10</v>
      </c>
      <c r="G72" s="259"/>
      <c r="H72" s="282">
        <v>10</v>
      </c>
      <c r="I72" s="259"/>
      <c r="J72" s="282">
        <v>10</v>
      </c>
    </row>
    <row r="73" spans="1:10" x14ac:dyDescent="0.2">
      <c r="A73" s="277" t="s">
        <v>67</v>
      </c>
      <c r="B73" s="282">
        <v>10</v>
      </c>
      <c r="C73" s="260"/>
      <c r="D73" s="282">
        <v>10</v>
      </c>
      <c r="F73" s="282">
        <v>10</v>
      </c>
      <c r="G73" s="259"/>
      <c r="H73" s="282">
        <v>10</v>
      </c>
      <c r="I73" s="259"/>
      <c r="J73" s="283">
        <v>7</v>
      </c>
    </row>
    <row r="74" spans="1:10" x14ac:dyDescent="0.2">
      <c r="A74" s="277" t="s">
        <v>43</v>
      </c>
      <c r="B74" s="282">
        <v>10</v>
      </c>
      <c r="C74" s="260"/>
      <c r="D74" s="282">
        <v>10</v>
      </c>
      <c r="F74" s="282">
        <v>10</v>
      </c>
      <c r="G74" s="259"/>
      <c r="H74" s="283">
        <v>7</v>
      </c>
      <c r="I74" s="259"/>
      <c r="J74" s="282">
        <v>10</v>
      </c>
    </row>
    <row r="75" spans="1:10" x14ac:dyDescent="0.2">
      <c r="A75" s="277" t="s">
        <v>68</v>
      </c>
      <c r="B75" s="285" t="s">
        <v>69</v>
      </c>
      <c r="C75" s="260"/>
      <c r="D75" s="285" t="s">
        <v>69</v>
      </c>
      <c r="F75" s="285" t="s">
        <v>69</v>
      </c>
      <c r="G75" s="259"/>
      <c r="H75" s="285" t="s">
        <v>69</v>
      </c>
      <c r="I75" s="259"/>
      <c r="J75" s="285" t="s">
        <v>69</v>
      </c>
    </row>
    <row r="76" spans="1:10" x14ac:dyDescent="0.2">
      <c r="A76" s="277" t="s">
        <v>72</v>
      </c>
      <c r="B76" s="285" t="s">
        <v>69</v>
      </c>
      <c r="D76" s="285" t="s">
        <v>69</v>
      </c>
      <c r="F76" s="285" t="s">
        <v>69</v>
      </c>
      <c r="G76" s="259"/>
      <c r="H76" s="285" t="s">
        <v>69</v>
      </c>
      <c r="I76" s="259"/>
      <c r="J76" s="285" t="s">
        <v>69</v>
      </c>
    </row>
    <row r="77" spans="1:10" x14ac:dyDescent="0.2">
      <c r="A77" s="277" t="s">
        <v>73</v>
      </c>
      <c r="B77" s="285" t="s">
        <v>69</v>
      </c>
      <c r="D77" s="285" t="s">
        <v>69</v>
      </c>
      <c r="F77" s="285" t="s">
        <v>69</v>
      </c>
      <c r="G77" s="259"/>
      <c r="H77" s="285" t="s">
        <v>69</v>
      </c>
      <c r="I77" s="259"/>
      <c r="J77" s="285" t="s">
        <v>69</v>
      </c>
    </row>
    <row r="78" spans="1:10" x14ac:dyDescent="0.2">
      <c r="A78" s="277" t="s">
        <v>74</v>
      </c>
      <c r="B78" s="285" t="s">
        <v>69</v>
      </c>
      <c r="D78" s="285" t="s">
        <v>69</v>
      </c>
      <c r="F78" s="285" t="s">
        <v>69</v>
      </c>
      <c r="G78" s="259"/>
      <c r="H78" s="285" t="s">
        <v>69</v>
      </c>
      <c r="I78" s="259"/>
      <c r="J78" s="285" t="s">
        <v>69</v>
      </c>
    </row>
    <row r="79" spans="1:10" ht="27.75" x14ac:dyDescent="0.2">
      <c r="A79" s="277" t="s">
        <v>75</v>
      </c>
      <c r="B79" s="289" t="s">
        <v>205</v>
      </c>
      <c r="D79" s="289" t="s">
        <v>206</v>
      </c>
      <c r="F79" s="289" t="s">
        <v>80</v>
      </c>
      <c r="G79" s="259"/>
      <c r="H79" s="315" t="s">
        <v>207</v>
      </c>
      <c r="I79" s="259"/>
      <c r="J79" s="289" t="s">
        <v>208</v>
      </c>
    </row>
    <row r="80" spans="1:10" x14ac:dyDescent="0.2">
      <c r="B80" s="292" t="s">
        <v>85</v>
      </c>
      <c r="D80" s="292" t="s">
        <v>85</v>
      </c>
      <c r="F80" s="292" t="s">
        <v>85</v>
      </c>
      <c r="G80" s="259"/>
      <c r="H80" s="292" t="s">
        <v>85</v>
      </c>
      <c r="I80" s="259"/>
      <c r="J80" s="301" t="s">
        <v>86</v>
      </c>
    </row>
    <row r="82" spans="1:10" x14ac:dyDescent="0.2">
      <c r="A82" s="254" t="s">
        <v>0</v>
      </c>
      <c r="B82" s="258" t="s">
        <v>209</v>
      </c>
      <c r="D82" s="258" t="s">
        <v>210</v>
      </c>
      <c r="F82" s="257" t="s">
        <v>211</v>
      </c>
      <c r="H82" s="258" t="s">
        <v>212</v>
      </c>
      <c r="J82" s="255" t="s">
        <v>213</v>
      </c>
    </row>
    <row r="83" spans="1:10" x14ac:dyDescent="0.2">
      <c r="A83" s="260" t="s">
        <v>21</v>
      </c>
      <c r="B83" s="263" t="s">
        <v>28</v>
      </c>
      <c r="D83" s="263" t="s">
        <v>27</v>
      </c>
      <c r="F83" s="262" t="s">
        <v>25</v>
      </c>
      <c r="H83" s="263" t="s">
        <v>25</v>
      </c>
      <c r="J83" s="261" t="s">
        <v>27</v>
      </c>
    </row>
    <row r="84" spans="1:10" x14ac:dyDescent="0.2">
      <c r="A84" s="260" t="s">
        <v>29</v>
      </c>
      <c r="B84" s="263" t="s">
        <v>119</v>
      </c>
      <c r="D84" s="263" t="s">
        <v>35</v>
      </c>
      <c r="F84" s="262" t="s">
        <v>30</v>
      </c>
      <c r="H84" s="263" t="s">
        <v>214</v>
      </c>
      <c r="J84" s="261" t="s">
        <v>215</v>
      </c>
    </row>
    <row r="85" spans="1:10" x14ac:dyDescent="0.2">
      <c r="A85" s="260" t="s">
        <v>43</v>
      </c>
      <c r="B85" s="263" t="s">
        <v>45</v>
      </c>
      <c r="D85" s="263" t="s">
        <v>45</v>
      </c>
      <c r="F85" s="262" t="s">
        <v>216</v>
      </c>
      <c r="H85" s="263" t="s">
        <v>45</v>
      </c>
      <c r="J85" s="261" t="s">
        <v>217</v>
      </c>
    </row>
    <row r="86" spans="1:10" x14ac:dyDescent="0.2">
      <c r="A86" s="260" t="s">
        <v>52</v>
      </c>
      <c r="B86" s="268">
        <v>18</v>
      </c>
      <c r="D86" s="268">
        <v>18</v>
      </c>
      <c r="F86" s="298">
        <v>11.2</v>
      </c>
      <c r="H86" s="268">
        <v>18</v>
      </c>
      <c r="J86" s="270">
        <v>1.75</v>
      </c>
    </row>
    <row r="87" spans="1:10" x14ac:dyDescent="0.2">
      <c r="A87" s="260" t="s">
        <v>53</v>
      </c>
      <c r="B87" s="268">
        <v>22.5</v>
      </c>
      <c r="D87" s="268">
        <v>22.5</v>
      </c>
      <c r="F87" s="298">
        <f>11.2</f>
        <v>11.2</v>
      </c>
      <c r="H87" s="268">
        <v>22.5</v>
      </c>
      <c r="J87" s="270">
        <v>2.5499999999999998</v>
      </c>
    </row>
    <row r="88" spans="1:10" x14ac:dyDescent="0.2">
      <c r="A88" s="260" t="s">
        <v>54</v>
      </c>
      <c r="B88" s="268">
        <v>27</v>
      </c>
      <c r="D88" s="268">
        <v>27</v>
      </c>
      <c r="F88" s="298">
        <v>16.7</v>
      </c>
      <c r="H88" s="268">
        <f>27</f>
        <v>27</v>
      </c>
      <c r="J88" s="270">
        <v>3.6</v>
      </c>
    </row>
    <row r="89" spans="1:10" x14ac:dyDescent="0.2">
      <c r="A89" s="260" t="s">
        <v>55</v>
      </c>
      <c r="B89" s="268">
        <v>31.5</v>
      </c>
      <c r="D89" s="268">
        <v>31.5</v>
      </c>
      <c r="F89" s="298">
        <v>16.7</v>
      </c>
      <c r="H89" s="268">
        <v>31.5</v>
      </c>
      <c r="J89" s="275">
        <v>4.45</v>
      </c>
    </row>
    <row r="90" spans="1:10" x14ac:dyDescent="0.2">
      <c r="A90" s="260" t="s">
        <v>56</v>
      </c>
      <c r="B90" s="276">
        <v>30</v>
      </c>
      <c r="C90" s="259"/>
      <c r="D90" s="276">
        <v>30</v>
      </c>
      <c r="F90" s="276">
        <v>30</v>
      </c>
      <c r="G90" s="259"/>
      <c r="H90" s="276">
        <v>30</v>
      </c>
      <c r="I90" s="259"/>
      <c r="J90" s="276">
        <v>40</v>
      </c>
    </row>
    <row r="91" spans="1:10" x14ac:dyDescent="0.2">
      <c r="A91" s="260" t="s">
        <v>57</v>
      </c>
      <c r="B91" s="279" t="s">
        <v>183</v>
      </c>
      <c r="D91" s="279" t="s">
        <v>183</v>
      </c>
      <c r="F91" s="278" t="s">
        <v>61</v>
      </c>
      <c r="H91" s="279" t="s">
        <v>138</v>
      </c>
      <c r="J91" s="279" t="s">
        <v>136</v>
      </c>
    </row>
    <row r="92" spans="1:10" x14ac:dyDescent="0.2">
      <c r="A92" s="277" t="s">
        <v>66</v>
      </c>
      <c r="B92" s="282">
        <v>10</v>
      </c>
      <c r="D92" s="282">
        <v>10</v>
      </c>
      <c r="F92" s="283">
        <v>7</v>
      </c>
      <c r="H92" s="282">
        <v>10</v>
      </c>
      <c r="J92" s="283">
        <v>7</v>
      </c>
    </row>
    <row r="93" spans="1:10" x14ac:dyDescent="0.2">
      <c r="A93" s="277" t="s">
        <v>67</v>
      </c>
      <c r="B93" s="283">
        <v>4</v>
      </c>
      <c r="D93" s="282">
        <v>10</v>
      </c>
      <c r="F93" s="283">
        <v>7</v>
      </c>
      <c r="H93" s="282">
        <v>10</v>
      </c>
      <c r="J93" s="283">
        <v>7</v>
      </c>
    </row>
    <row r="94" spans="1:10" x14ac:dyDescent="0.2">
      <c r="A94" s="277" t="s">
        <v>43</v>
      </c>
      <c r="B94" s="282">
        <v>10</v>
      </c>
      <c r="D94" s="282">
        <v>10</v>
      </c>
      <c r="F94" s="282">
        <v>10</v>
      </c>
      <c r="H94" s="282">
        <v>10</v>
      </c>
      <c r="J94" s="282">
        <v>10</v>
      </c>
    </row>
    <row r="95" spans="1:10" x14ac:dyDescent="0.2">
      <c r="A95" s="277" t="s">
        <v>68</v>
      </c>
      <c r="B95" s="285" t="s">
        <v>69</v>
      </c>
      <c r="D95" s="285" t="s">
        <v>69</v>
      </c>
      <c r="F95" s="285" t="s">
        <v>69</v>
      </c>
      <c r="H95" s="285" t="s">
        <v>69</v>
      </c>
      <c r="J95" s="285" t="s">
        <v>69</v>
      </c>
    </row>
    <row r="96" spans="1:10" x14ac:dyDescent="0.2">
      <c r="A96" s="277" t="s">
        <v>72</v>
      </c>
      <c r="B96" s="285" t="s">
        <v>69</v>
      </c>
      <c r="D96" s="285" t="s">
        <v>69</v>
      </c>
      <c r="F96" s="285" t="s">
        <v>69</v>
      </c>
      <c r="H96" s="285" t="s">
        <v>69</v>
      </c>
      <c r="J96" s="285" t="s">
        <v>69</v>
      </c>
    </row>
    <row r="97" spans="1:10" x14ac:dyDescent="0.2">
      <c r="A97" s="277" t="s">
        <v>73</v>
      </c>
      <c r="B97" s="285" t="s">
        <v>69</v>
      </c>
      <c r="D97" s="285" t="s">
        <v>69</v>
      </c>
      <c r="F97" s="285" t="s">
        <v>69</v>
      </c>
      <c r="H97" s="285" t="s">
        <v>69</v>
      </c>
      <c r="J97" s="285" t="s">
        <v>69</v>
      </c>
    </row>
    <row r="98" spans="1:10" x14ac:dyDescent="0.2">
      <c r="A98" s="277" t="s">
        <v>74</v>
      </c>
      <c r="B98" s="285" t="s">
        <v>69</v>
      </c>
      <c r="D98" s="285" t="s">
        <v>69</v>
      </c>
      <c r="F98" s="285" t="s">
        <v>69</v>
      </c>
      <c r="H98" s="285" t="s">
        <v>69</v>
      </c>
      <c r="J98" s="285" t="s">
        <v>69</v>
      </c>
    </row>
    <row r="99" spans="1:10" ht="42.95" customHeight="1" x14ac:dyDescent="0.2">
      <c r="A99" s="277" t="s">
        <v>75</v>
      </c>
      <c r="B99" s="315" t="s">
        <v>218</v>
      </c>
      <c r="D99" s="316" t="s">
        <v>219</v>
      </c>
      <c r="F99" s="289" t="s">
        <v>220</v>
      </c>
      <c r="H99" s="316" t="s">
        <v>221</v>
      </c>
      <c r="J99" s="316" t="s">
        <v>222</v>
      </c>
    </row>
    <row r="100" spans="1:10" x14ac:dyDescent="0.2">
      <c r="B100" s="292" t="s">
        <v>85</v>
      </c>
      <c r="D100" s="292" t="s">
        <v>85</v>
      </c>
      <c r="F100" s="297" t="s">
        <v>126</v>
      </c>
      <c r="H100" s="292" t="s">
        <v>85</v>
      </c>
      <c r="J100" s="302" t="s">
        <v>132</v>
      </c>
    </row>
  </sheetData>
  <phoneticPr fontId="30" alignment="center"/>
  <conditionalFormatting sqref="B19">
    <cfRule type="colorScale" priority="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40">
    <cfRule type="colorScale" priority="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0">
    <cfRule type="colorScale" priority="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80">
    <cfRule type="colorScale" priority="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00">
    <cfRule type="colorScale" priority="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9">
    <cfRule type="colorScale" priority="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40">
    <cfRule type="colorScale" priority="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60">
    <cfRule type="colorScale" priority="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80">
    <cfRule type="colorScale" priority="9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00">
    <cfRule type="colorScale" priority="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9">
    <cfRule type="colorScale" priority="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40">
    <cfRule type="colorScale" priority="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60">
    <cfRule type="colorScale" priority="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80">
    <cfRule type="colorScale" priority="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9">
    <cfRule type="colorScale" priority="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40">
    <cfRule type="colorScale" priority="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0">
    <cfRule type="colorScale" priority="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80">
    <cfRule type="colorScale" priority="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00">
    <cfRule type="colorScale" priority="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9">
    <cfRule type="colorScale" priority="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40">
    <cfRule type="colorScale" priority="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60">
    <cfRule type="colorScale" priority="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80">
    <cfRule type="colorScale" priority="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00">
    <cfRule type="colorScale" priority="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N22">
    <cfRule type="colorScale" priority="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N26:N28 N23:N24">
    <cfRule type="colorScale" priority="1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X60">
    <cfRule type="colorScale" priority="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P40">
    <cfRule type="colorScale" priority="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R40">
    <cfRule type="colorScale" priority="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8DBB-33EB-4898-9BFC-6B00BC7E1EBD}">
  <dimension ref="A1:AO46"/>
  <sheetViews>
    <sheetView zoomScale="85" zoomScaleNormal="85" workbookViewId="0">
      <pane xSplit="10" ySplit="10" topLeftCell="K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2" width="9.01171875" style="5" customWidth="1"/>
    <col min="14" max="15" width="9.01171875" customWidth="1"/>
    <col min="18" max="18" width="9.01171875" style="5" bestFit="1" customWidth="1"/>
    <col min="19" max="19" width="2.41796875" style="202" customWidth="1"/>
    <col min="20" max="21" width="9.01171875" style="5" customWidth="1"/>
    <col min="22" max="23" width="9.01171875" customWidth="1"/>
    <col min="24" max="24" width="9.01171875" style="5" bestFit="1" customWidth="1"/>
    <col min="25" max="25" width="2.41796875" style="202" customWidth="1"/>
    <col min="26" max="26" width="9.01171875" style="5" bestFit="1" customWidth="1"/>
    <col min="27" max="27" width="10.76171875" style="5" bestFit="1" customWidth="1"/>
    <col min="28" max="29" width="9.01171875" style="5" bestFit="1" customWidth="1"/>
    <col min="30" max="30" width="2.41796875" style="202" customWidth="1"/>
    <col min="31" max="379" width="9.01171875" style="5" bestFit="1" customWidth="1"/>
    <col min="380" max="380" width="0" style="5" hidden="1" customWidth="1"/>
    <col min="381" max="16384" width="0" style="5" hidden="1"/>
  </cols>
  <sheetData>
    <row r="1" spans="1:41" x14ac:dyDescent="0.2">
      <c r="A1" s="161" t="s">
        <v>353</v>
      </c>
      <c r="B1" s="161"/>
      <c r="I1" s="5"/>
      <c r="K1" s="200" t="s">
        <v>465</v>
      </c>
      <c r="L1" s="199"/>
      <c r="N1" s="200"/>
      <c r="O1" s="199"/>
      <c r="R1" s="202"/>
      <c r="T1" s="200" t="s">
        <v>474</v>
      </c>
      <c r="U1" s="199"/>
      <c r="V1" s="200"/>
      <c r="W1" s="199"/>
      <c r="X1" s="202"/>
      <c r="Z1" s="200" t="s">
        <v>475</v>
      </c>
      <c r="AA1" s="200"/>
      <c r="AB1" s="202"/>
      <c r="AC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</row>
    <row r="2" spans="1:41" ht="14.25" customHeight="1" x14ac:dyDescent="0.2">
      <c r="A2" s="161"/>
      <c r="H2" s="2" t="s">
        <v>453</v>
      </c>
      <c r="I2" s="161" t="s">
        <v>454</v>
      </c>
      <c r="J2" s="199"/>
      <c r="K2" s="57" t="s">
        <v>433</v>
      </c>
      <c r="L2" s="57" t="s">
        <v>434</v>
      </c>
      <c r="N2" s="57" t="s">
        <v>444</v>
      </c>
      <c r="O2" s="57" t="s">
        <v>455</v>
      </c>
      <c r="R2" s="57" t="s">
        <v>457</v>
      </c>
      <c r="S2" s="220"/>
      <c r="T2" s="57" t="s">
        <v>476</v>
      </c>
      <c r="U2" s="57" t="s">
        <v>477</v>
      </c>
      <c r="V2" s="57" t="s">
        <v>478</v>
      </c>
      <c r="W2" s="57" t="s">
        <v>479</v>
      </c>
      <c r="X2" s="57" t="s">
        <v>480</v>
      </c>
      <c r="Y2" s="220"/>
      <c r="Z2" s="57" t="s">
        <v>481</v>
      </c>
      <c r="AA2" s="57" t="s">
        <v>482</v>
      </c>
      <c r="AB2" s="57" t="s">
        <v>483</v>
      </c>
      <c r="AC2" s="57" t="s">
        <v>484</v>
      </c>
      <c r="AD2" s="220"/>
      <c r="AE2" s="57" t="s">
        <v>485</v>
      </c>
      <c r="AF2" s="57" t="s">
        <v>486</v>
      </c>
      <c r="AG2" s="57" t="s">
        <v>486</v>
      </c>
      <c r="AH2" s="57" t="s">
        <v>487</v>
      </c>
    </row>
    <row r="3" spans="1:41" ht="14.25" customHeight="1" x14ac:dyDescent="0.2">
      <c r="A3" s="57" t="s">
        <v>488</v>
      </c>
      <c r="B3" s="179" t="s">
        <v>52</v>
      </c>
      <c r="C3" s="128" t="s">
        <v>90</v>
      </c>
      <c r="D3" s="217" t="s">
        <v>378</v>
      </c>
      <c r="E3" s="42" t="s">
        <v>8</v>
      </c>
      <c r="F3" s="216" t="s">
        <v>375</v>
      </c>
      <c r="G3" s="216" t="s">
        <v>278</v>
      </c>
      <c r="H3" s="244">
        <f>H18</f>
        <v>0.53846153846153844</v>
      </c>
      <c r="I3" s="175">
        <f>I18</f>
        <v>0.52941176470588236</v>
      </c>
      <c r="J3" s="199"/>
      <c r="K3" s="179" t="s">
        <v>52</v>
      </c>
      <c r="L3" s="203" t="s">
        <v>489</v>
      </c>
      <c r="N3" s="179" t="s">
        <v>490</v>
      </c>
      <c r="O3" s="179" t="s">
        <v>52</v>
      </c>
      <c r="R3" s="203" t="s">
        <v>489</v>
      </c>
      <c r="S3" s="220"/>
      <c r="T3" s="203" t="s">
        <v>489</v>
      </c>
      <c r="U3" s="212" t="s">
        <v>54</v>
      </c>
      <c r="V3" s="179" t="s">
        <v>490</v>
      </c>
      <c r="W3" s="203" t="s">
        <v>53</v>
      </c>
      <c r="X3" s="203" t="s">
        <v>53</v>
      </c>
      <c r="Y3" s="220"/>
      <c r="Z3" s="179" t="s">
        <v>52</v>
      </c>
      <c r="AA3" s="179" t="s">
        <v>52</v>
      </c>
      <c r="AB3" s="203" t="s">
        <v>489</v>
      </c>
      <c r="AC3" s="179" t="s">
        <v>52</v>
      </c>
      <c r="AD3" s="220"/>
      <c r="AE3" s="179" t="s">
        <v>52</v>
      </c>
      <c r="AF3" s="203" t="s">
        <v>489</v>
      </c>
      <c r="AG3" s="203" t="s">
        <v>489</v>
      </c>
      <c r="AH3" s="203" t="s">
        <v>489</v>
      </c>
    </row>
    <row r="4" spans="1:41" x14ac:dyDescent="0.2">
      <c r="A4" s="57" t="s">
        <v>459</v>
      </c>
      <c r="B4" s="203" t="s">
        <v>489</v>
      </c>
      <c r="C4" s="42" t="s">
        <v>199</v>
      </c>
      <c r="D4" s="19" t="s">
        <v>89</v>
      </c>
      <c r="E4" s="217" t="s">
        <v>151</v>
      </c>
      <c r="F4" s="64" t="s">
        <v>154</v>
      </c>
      <c r="G4" s="6" t="s">
        <v>91</v>
      </c>
      <c r="H4" s="244">
        <f>L9</f>
        <v>0.38461538461538464</v>
      </c>
      <c r="I4" s="248">
        <f>I13</f>
        <v>0.6470588235294118</v>
      </c>
      <c r="J4" s="200"/>
      <c r="K4" s="128" t="s">
        <v>370</v>
      </c>
      <c r="L4" s="42" t="s">
        <v>199</v>
      </c>
      <c r="N4" s="6" t="s">
        <v>248</v>
      </c>
      <c r="O4" s="42" t="s">
        <v>149</v>
      </c>
      <c r="R4" s="16" t="s">
        <v>88</v>
      </c>
      <c r="S4" s="221"/>
      <c r="T4" s="128" t="s">
        <v>90</v>
      </c>
      <c r="U4" s="42" t="s">
        <v>199</v>
      </c>
      <c r="V4" s="6" t="s">
        <v>209</v>
      </c>
      <c r="W4" s="42" t="s">
        <v>149</v>
      </c>
      <c r="X4" s="218" t="s">
        <v>1</v>
      </c>
      <c r="Y4" s="221"/>
      <c r="Z4" s="128" t="s">
        <v>90</v>
      </c>
      <c r="AA4" s="128" t="s">
        <v>90</v>
      </c>
      <c r="AB4" s="42" t="s">
        <v>369</v>
      </c>
      <c r="AC4" s="219" t="s">
        <v>450</v>
      </c>
      <c r="AD4" s="221"/>
      <c r="AE4" s="128" t="s">
        <v>90</v>
      </c>
      <c r="AF4" s="219" t="s">
        <v>450</v>
      </c>
      <c r="AG4" s="219" t="s">
        <v>261</v>
      </c>
      <c r="AH4" s="219" t="s">
        <v>261</v>
      </c>
    </row>
    <row r="5" spans="1:41" x14ac:dyDescent="0.2">
      <c r="A5" s="57" t="s">
        <v>460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N9</f>
        <v>0.38461538461538464</v>
      </c>
      <c r="I5" s="248">
        <f>I14</f>
        <v>0.58823529411764708</v>
      </c>
      <c r="J5" s="200"/>
      <c r="K5" s="42" t="s">
        <v>374</v>
      </c>
      <c r="L5" s="19" t="s">
        <v>89</v>
      </c>
      <c r="N5" s="6" t="s">
        <v>383</v>
      </c>
      <c r="O5" s="216" t="s">
        <v>153</v>
      </c>
      <c r="R5" s="6" t="s">
        <v>155</v>
      </c>
      <c r="S5" s="222"/>
      <c r="T5" s="19" t="s">
        <v>88</v>
      </c>
      <c r="U5" s="215" t="s">
        <v>200</v>
      </c>
      <c r="V5" s="6" t="s">
        <v>212</v>
      </c>
      <c r="W5" s="42" t="s">
        <v>463</v>
      </c>
      <c r="X5" s="19" t="s">
        <v>89</v>
      </c>
      <c r="Y5" s="222"/>
      <c r="Z5" s="217" t="s">
        <v>378</v>
      </c>
      <c r="AA5" s="217" t="s">
        <v>378</v>
      </c>
      <c r="AB5" s="218" t="s">
        <v>491</v>
      </c>
      <c r="AC5" s="16" t="s">
        <v>88</v>
      </c>
      <c r="AD5" s="222"/>
      <c r="AE5" s="217" t="s">
        <v>378</v>
      </c>
      <c r="AF5" s="128" t="s">
        <v>155</v>
      </c>
      <c r="AG5" s="128" t="s">
        <v>163</v>
      </c>
      <c r="AH5" s="128" t="s">
        <v>164</v>
      </c>
    </row>
    <row r="6" spans="1:41" x14ac:dyDescent="0.2">
      <c r="A6" s="57" t="s">
        <v>492</v>
      </c>
      <c r="B6" s="203" t="s">
        <v>489</v>
      </c>
      <c r="C6" s="42" t="s">
        <v>369</v>
      </c>
      <c r="D6" s="218" t="s">
        <v>491</v>
      </c>
      <c r="E6" s="6" t="s">
        <v>348</v>
      </c>
      <c r="F6" s="42" t="s">
        <v>493</v>
      </c>
      <c r="G6" s="218" t="s">
        <v>473</v>
      </c>
      <c r="H6" s="244">
        <f>H20</f>
        <v>0.38461538461538464</v>
      </c>
      <c r="I6" s="249">
        <f>I20</f>
        <v>0.41176470588235292</v>
      </c>
      <c r="J6" s="200"/>
      <c r="K6" s="19" t="s">
        <v>378</v>
      </c>
      <c r="L6" s="19" t="s">
        <v>151</v>
      </c>
      <c r="N6" s="19" t="s">
        <v>449</v>
      </c>
      <c r="O6" s="6" t="s">
        <v>348</v>
      </c>
      <c r="R6" s="219" t="s">
        <v>261</v>
      </c>
      <c r="S6" s="221"/>
      <c r="T6" s="42" t="s">
        <v>202</v>
      </c>
      <c r="U6" s="64" t="s">
        <v>201</v>
      </c>
      <c r="V6" s="19" t="s">
        <v>494</v>
      </c>
      <c r="W6" s="217" t="s">
        <v>150</v>
      </c>
      <c r="X6" s="219" t="s">
        <v>261</v>
      </c>
      <c r="Y6" s="221"/>
      <c r="Z6" s="42" t="s">
        <v>8</v>
      </c>
      <c r="AA6" s="42" t="s">
        <v>463</v>
      </c>
      <c r="AB6" s="6" t="s">
        <v>348</v>
      </c>
      <c r="AC6" s="42" t="s">
        <v>202</v>
      </c>
      <c r="AD6" s="221"/>
      <c r="AE6" s="42" t="s">
        <v>495</v>
      </c>
      <c r="AF6" s="16" t="s">
        <v>88</v>
      </c>
      <c r="AG6" s="16" t="s">
        <v>88</v>
      </c>
      <c r="AH6" s="16" t="s">
        <v>88</v>
      </c>
    </row>
    <row r="7" spans="1:41" x14ac:dyDescent="0.2">
      <c r="A7" s="57" t="s">
        <v>496</v>
      </c>
      <c r="B7" s="179" t="s">
        <v>52</v>
      </c>
      <c r="C7" s="219" t="s">
        <v>450</v>
      </c>
      <c r="D7" s="16" t="s">
        <v>88</v>
      </c>
      <c r="E7" s="42" t="s">
        <v>202</v>
      </c>
      <c r="F7" s="42" t="s">
        <v>497</v>
      </c>
      <c r="G7" s="215" t="s">
        <v>200</v>
      </c>
      <c r="H7" s="244">
        <f>H21</f>
        <v>0.30769230769230771</v>
      </c>
      <c r="I7" s="248">
        <f>I21</f>
        <v>0.23529411764705882</v>
      </c>
      <c r="J7" s="200"/>
      <c r="K7" s="6" t="s">
        <v>164</v>
      </c>
      <c r="L7" s="64" t="s">
        <v>154</v>
      </c>
      <c r="N7" s="6" t="s">
        <v>376</v>
      </c>
      <c r="O7" s="215" t="s">
        <v>200</v>
      </c>
      <c r="R7" s="42" t="s">
        <v>463</v>
      </c>
      <c r="S7" s="223"/>
      <c r="T7" s="218" t="s">
        <v>5</v>
      </c>
      <c r="U7" s="19" t="s">
        <v>94</v>
      </c>
      <c r="V7" s="42" t="s">
        <v>213</v>
      </c>
      <c r="W7" s="6" t="s">
        <v>348</v>
      </c>
      <c r="X7" s="42" t="s">
        <v>498</v>
      </c>
      <c r="Y7" s="223"/>
      <c r="Z7" s="216" t="s">
        <v>375</v>
      </c>
      <c r="AA7" s="216" t="s">
        <v>375</v>
      </c>
      <c r="AB7" s="42" t="s">
        <v>493</v>
      </c>
      <c r="AC7" s="42" t="s">
        <v>497</v>
      </c>
      <c r="AD7" s="223"/>
      <c r="AE7" s="216" t="s">
        <v>375</v>
      </c>
      <c r="AF7" s="42" t="s">
        <v>372</v>
      </c>
      <c r="AG7" s="42" t="s">
        <v>202</v>
      </c>
      <c r="AH7" s="42" t="s">
        <v>202</v>
      </c>
    </row>
    <row r="8" spans="1:41" x14ac:dyDescent="0.2">
      <c r="A8" s="2"/>
      <c r="B8" s="214"/>
      <c r="C8" s="3"/>
      <c r="D8" s="3"/>
      <c r="E8" s="3"/>
      <c r="F8" s="3"/>
      <c r="G8" s="3"/>
      <c r="I8" s="248"/>
      <c r="J8" s="200"/>
      <c r="K8" s="42" t="s">
        <v>278</v>
      </c>
      <c r="L8" s="6" t="s">
        <v>91</v>
      </c>
      <c r="N8" s="42" t="s">
        <v>213</v>
      </c>
      <c r="O8" s="218" t="s">
        <v>1</v>
      </c>
      <c r="R8" s="218" t="s">
        <v>5</v>
      </c>
      <c r="S8" s="224"/>
      <c r="T8" s="216" t="s">
        <v>499</v>
      </c>
      <c r="U8" s="6" t="s">
        <v>91</v>
      </c>
      <c r="V8" s="6" t="s">
        <v>210</v>
      </c>
      <c r="W8" s="216" t="s">
        <v>153</v>
      </c>
      <c r="X8" s="218" t="s">
        <v>151</v>
      </c>
      <c r="Y8" s="224"/>
      <c r="Z8" s="216" t="s">
        <v>278</v>
      </c>
      <c r="AA8" s="216" t="s">
        <v>278</v>
      </c>
      <c r="AB8" s="218" t="s">
        <v>473</v>
      </c>
      <c r="AC8" s="215" t="s">
        <v>200</v>
      </c>
      <c r="AD8" s="224"/>
      <c r="AE8" s="216" t="s">
        <v>278</v>
      </c>
      <c r="AF8" s="215" t="s">
        <v>500</v>
      </c>
      <c r="AG8" s="16" t="s">
        <v>95</v>
      </c>
      <c r="AH8" s="16" t="s">
        <v>95</v>
      </c>
    </row>
    <row r="9" spans="1:41" x14ac:dyDescent="0.2">
      <c r="A9" s="2"/>
      <c r="B9" s="3"/>
      <c r="C9" s="246"/>
      <c r="D9" s="246"/>
      <c r="E9" s="247"/>
      <c r="F9" s="246"/>
      <c r="G9" s="247"/>
      <c r="I9" s="2" t="s">
        <v>453</v>
      </c>
      <c r="J9" s="199"/>
      <c r="K9" s="178">
        <f>COUNTIF(K$11:K$76, "LOSE")/(COUNTIF(K$11:K$76, "WIN")+COUNTIF(K$11:K$76, "LOSE"))</f>
        <v>0.69230769230769229</v>
      </c>
      <c r="L9" s="178">
        <f>COUNTIF(L$11:L$76, "LOSE")/(COUNTIF(L$11:L$76, "WIN")+COUNTIF(L$11:L$76, "LOSE"))</f>
        <v>0.38461538461538464</v>
      </c>
      <c r="N9" s="178">
        <f>COUNTIF(N$11:N$76, "LOSE")/(COUNTIF(N$11:N$76, "WIN")+COUNTIF(N$11:N$76, "LOSE"))</f>
        <v>0.38461538461538464</v>
      </c>
      <c r="O9" s="178">
        <f>COUNTIF(O$11:O$76, "LOSE")/(COUNTIF(O$11:O$76, "WIN")+COUNTIF(O$11:O$76, "LOSE"))</f>
        <v>0.83333333333333337</v>
      </c>
      <c r="R9" s="178">
        <f>COUNTIF(R$11:R$76, "LOSE")/(COUNTIF(R$11:R$76, "WIN")+COUNTIF(R$11:R$76, "LOSE"))</f>
        <v>0.38461538461538464</v>
      </c>
      <c r="S9" s="224"/>
      <c r="T9" s="178">
        <f>COUNTIF(T$11:T$76, "LOSE")/(COUNTIF(T$11:T$76, "WIN")+COUNTIF(T$11:T$76, "LOSE"))</f>
        <v>0.7142857142857143</v>
      </c>
      <c r="U9" s="178">
        <f>COUNTIF(U$11:U$76, "LOSE")/(COUNTIF(U$11:U$76, "WIN")+COUNTIF(U$11:U$76, "LOSE"))</f>
        <v>0.5</v>
      </c>
      <c r="V9" s="178">
        <f>COUNTIF(V$11:V$76, "LOSE")/(COUNTIF(V$11:V$76, "WIN")+COUNTIF(V$11:V$76, "LOSE"))</f>
        <v>0.2857142857142857</v>
      </c>
      <c r="W9" s="178">
        <f>COUNTIF(W$11:W$76, "LOSE")/(COUNTIF(W$11:W$76, "WIN")+COUNTIF(W$11:W$76, "LOSE"))</f>
        <v>0.6428571428571429</v>
      </c>
      <c r="X9" s="178">
        <f>COUNTIF(X$11:X$76, "LOSE")/(COUNTIF(X$11:X$76, "WIN")+COUNTIF(X$11:X$76, "LOSE"))</f>
        <v>0.9285714285714286</v>
      </c>
      <c r="Y9" s="224"/>
      <c r="Z9" s="178">
        <f>COUNTIF(Z$11:Z$76, "LOSE")/(COUNTIF(Z$11:Z$76, "WIN")+COUNTIF(Z$11:Z$76, "LOSE"))</f>
        <v>0.53846153846153844</v>
      </c>
      <c r="AA9" s="178">
        <f>COUNTIF(AA$11:AA$76, "LOSE")/(COUNTIF(AA$11:AA$76, "WIN")+COUNTIF(AA$11:AA$76, "LOSE"))</f>
        <v>0.84615384615384615</v>
      </c>
      <c r="AB9" s="178">
        <f>COUNTIF(AB$11:AB$76, "LOSE")/(COUNTIF(AB$11:AB$76, "WIN")+COUNTIF(AB$11:AB$76, "LOSE"))</f>
        <v>0.38461538461538464</v>
      </c>
      <c r="AC9" s="178">
        <f>COUNTIF(AC$11:AC$76, "LOSE")/(COUNTIF(AC$11:AC$76, "WIN")+COUNTIF(AC$11:AC$76, "LOSE"))</f>
        <v>0.30769230769230771</v>
      </c>
      <c r="AD9" s="224"/>
      <c r="AE9" s="178">
        <f>COUNTIF(AE$11:AE$76, "LOSE")/(COUNTIF(AE$11:AE$76, "WIN")+COUNTIF(AE$11:AE$76, "LOSE"))</f>
        <v>0.69230769230769229</v>
      </c>
      <c r="AF9" s="178">
        <f t="shared" ref="AF9:AO9" si="0">COUNTIF(AF$11:AF$76, "LOSE")/(COUNTIF(AF$11:AF$76, "WIN")+COUNTIF(AF$11:AF$76, "LOSE"))</f>
        <v>0.23076923076923078</v>
      </c>
      <c r="AG9" s="178">
        <f t="shared" si="0"/>
        <v>0.16666666666666666</v>
      </c>
      <c r="AH9" s="178">
        <f t="shared" si="0"/>
        <v>0.25</v>
      </c>
      <c r="AI9" s="178" t="e">
        <f t="shared" si="0"/>
        <v>#DIV/0!</v>
      </c>
      <c r="AJ9" s="178" t="e">
        <f t="shared" si="0"/>
        <v>#DIV/0!</v>
      </c>
      <c r="AK9" s="178" t="e">
        <f t="shared" si="0"/>
        <v>#DIV/0!</v>
      </c>
      <c r="AL9" s="178" t="e">
        <f t="shared" si="0"/>
        <v>#DIV/0!</v>
      </c>
      <c r="AM9" s="178" t="e">
        <f t="shared" si="0"/>
        <v>#DIV/0!</v>
      </c>
      <c r="AN9" s="178" t="e">
        <f t="shared" si="0"/>
        <v>#DIV/0!</v>
      </c>
      <c r="AO9" s="178" t="e">
        <f t="shared" si="0"/>
        <v>#DIV/0!</v>
      </c>
    </row>
    <row r="10" spans="1:41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178">
        <f>I12</f>
        <v>0.58823529411764708</v>
      </c>
      <c r="L10" s="178">
        <f>I13</f>
        <v>0.6470588235294118</v>
      </c>
      <c r="N10" s="178">
        <f>I14</f>
        <v>0.58823529411764708</v>
      </c>
      <c r="O10" s="178">
        <f>I15</f>
        <v>0.82352941176470584</v>
      </c>
      <c r="R10" s="178">
        <f>I16</f>
        <v>0.23529411764705882</v>
      </c>
      <c r="S10" s="224"/>
      <c r="T10" s="205" t="s">
        <v>501</v>
      </c>
      <c r="U10" s="205" t="s">
        <v>501</v>
      </c>
      <c r="V10" s="205" t="s">
        <v>501</v>
      </c>
      <c r="W10" s="205" t="s">
        <v>501</v>
      </c>
      <c r="X10" s="205" t="s">
        <v>501</v>
      </c>
      <c r="Y10" s="224"/>
      <c r="Z10" s="178">
        <f>I18</f>
        <v>0.52941176470588236</v>
      </c>
      <c r="AA10" s="178">
        <f>I19</f>
        <v>0.70588235294117652</v>
      </c>
      <c r="AB10" s="178">
        <f>I20</f>
        <v>0.41176470588235292</v>
      </c>
      <c r="AC10" s="178">
        <f>I21</f>
        <v>0.23529411764705882</v>
      </c>
      <c r="AD10" s="224"/>
      <c r="AE10" s="178">
        <f>I23</f>
        <v>0.70588235294117652</v>
      </c>
      <c r="AF10" s="178">
        <f>I25</f>
        <v>5.8823529411764705E-2</v>
      </c>
      <c r="AG10" s="178">
        <f>I26</f>
        <v>0.1875</v>
      </c>
      <c r="AH10" s="178">
        <f>I27</f>
        <v>0.125</v>
      </c>
      <c r="AI10" s="178"/>
      <c r="AJ10" s="178"/>
      <c r="AK10" s="178"/>
      <c r="AL10" s="178"/>
      <c r="AM10" s="178"/>
      <c r="AN10" s="178"/>
      <c r="AO10" s="178"/>
    </row>
    <row r="11" spans="1:41" s="202" customFormat="1" x14ac:dyDescent="0.2">
      <c r="A11" s="200" t="s">
        <v>465</v>
      </c>
      <c r="B11" s="200"/>
      <c r="C11" s="199"/>
      <c r="D11" s="199"/>
      <c r="E11" s="199"/>
      <c r="F11" s="199"/>
      <c r="G11" s="199"/>
      <c r="H11" s="200"/>
      <c r="I11" s="200"/>
      <c r="J11" s="199"/>
      <c r="K11" s="201"/>
      <c r="L11" s="201"/>
      <c r="S11" s="201"/>
      <c r="T11" s="201"/>
      <c r="U11" s="201"/>
      <c r="Y11" s="201"/>
      <c r="AD11" s="201"/>
    </row>
    <row r="12" spans="1:41" x14ac:dyDescent="0.2">
      <c r="A12" s="57" t="s">
        <v>433</v>
      </c>
      <c r="B12" s="179" t="s">
        <v>52</v>
      </c>
      <c r="C12" s="128" t="s">
        <v>370</v>
      </c>
      <c r="D12" s="42" t="s">
        <v>374</v>
      </c>
      <c r="E12" s="217" t="s">
        <v>378</v>
      </c>
      <c r="F12" s="6" t="s">
        <v>164</v>
      </c>
      <c r="G12" s="216" t="s">
        <v>278</v>
      </c>
      <c r="H12" s="235">
        <f>K10</f>
        <v>0.58823529411764708</v>
      </c>
      <c r="I12" s="65">
        <f>COUNTIF(K12:AJ12, "WIN")/(COUNTIF(K12:AJ12, "WIN")+COUNTIF(K12:AJ12, "LOSE"))</f>
        <v>0.58823529411764708</v>
      </c>
      <c r="J12" s="206"/>
      <c r="K12" s="205" t="s">
        <v>384</v>
      </c>
      <c r="L12" s="58" t="s">
        <v>270</v>
      </c>
      <c r="M12" s="5"/>
      <c r="N12" s="58" t="s">
        <v>270</v>
      </c>
      <c r="O12" s="61" t="s">
        <v>273</v>
      </c>
      <c r="P12" s="5"/>
      <c r="Q12" s="5"/>
      <c r="R12" s="58" t="s">
        <v>270</v>
      </c>
      <c r="S12" s="209"/>
      <c r="T12" s="61" t="s">
        <v>273</v>
      </c>
      <c r="U12" s="58" t="s">
        <v>270</v>
      </c>
      <c r="V12" s="58" t="s">
        <v>270</v>
      </c>
      <c r="W12" s="61" t="s">
        <v>273</v>
      </c>
      <c r="X12" s="61" t="s">
        <v>273</v>
      </c>
      <c r="Y12" s="209"/>
      <c r="Z12" s="58" t="s">
        <v>270</v>
      </c>
      <c r="AA12" s="61" t="s">
        <v>273</v>
      </c>
      <c r="AB12" s="58" t="s">
        <v>270</v>
      </c>
      <c r="AC12" s="61" t="s">
        <v>273</v>
      </c>
      <c r="AD12" s="209"/>
      <c r="AE12" s="61" t="s">
        <v>273</v>
      </c>
      <c r="AF12" s="58" t="s">
        <v>270</v>
      </c>
      <c r="AG12" s="58" t="s">
        <v>270</v>
      </c>
      <c r="AH12" s="58" t="s">
        <v>270</v>
      </c>
    </row>
    <row r="13" spans="1:41" x14ac:dyDescent="0.2">
      <c r="A13" s="57" t="s">
        <v>434</v>
      </c>
      <c r="B13" s="203" t="s">
        <v>489</v>
      </c>
      <c r="C13" s="42" t="s">
        <v>199</v>
      </c>
      <c r="D13" s="19" t="s">
        <v>386</v>
      </c>
      <c r="E13" s="217" t="s">
        <v>387</v>
      </c>
      <c r="F13" s="64" t="s">
        <v>154</v>
      </c>
      <c r="G13" s="6" t="s">
        <v>472</v>
      </c>
      <c r="H13" s="236">
        <f>L9</f>
        <v>0.38461538461538464</v>
      </c>
      <c r="I13" s="65">
        <f>COUNTIF(K13:AJ13, "WIN")/(COUNTIF(K13:AJ13, "WIN")+COUNTIF(K13:AJ13, "LOSE"))</f>
        <v>0.6470588235294118</v>
      </c>
      <c r="J13" s="199"/>
      <c r="K13" s="61" t="s">
        <v>273</v>
      </c>
      <c r="L13" s="205" t="s">
        <v>384</v>
      </c>
      <c r="M13" s="5"/>
      <c r="N13" s="58" t="s">
        <v>270</v>
      </c>
      <c r="O13" s="58" t="s">
        <v>270</v>
      </c>
      <c r="P13" s="5"/>
      <c r="Q13" s="5"/>
      <c r="R13" s="58" t="s">
        <v>270</v>
      </c>
      <c r="S13" s="207"/>
      <c r="T13" s="61" t="s">
        <v>273</v>
      </c>
      <c r="U13" s="58" t="s">
        <v>270</v>
      </c>
      <c r="V13" s="58" t="s">
        <v>270</v>
      </c>
      <c r="W13" s="61" t="s">
        <v>273</v>
      </c>
      <c r="X13" s="58" t="s">
        <v>270</v>
      </c>
      <c r="Y13" s="207"/>
      <c r="Z13" s="61" t="s">
        <v>273</v>
      </c>
      <c r="AA13" s="61" t="s">
        <v>273</v>
      </c>
      <c r="AB13" s="58" t="s">
        <v>270</v>
      </c>
      <c r="AC13" s="58" t="s">
        <v>270</v>
      </c>
      <c r="AD13" s="207"/>
      <c r="AE13" s="61" t="s">
        <v>273</v>
      </c>
      <c r="AF13" s="58" t="s">
        <v>270</v>
      </c>
      <c r="AG13" s="58" t="s">
        <v>270</v>
      </c>
      <c r="AH13" s="58" t="s">
        <v>270</v>
      </c>
    </row>
    <row r="14" spans="1:41" x14ac:dyDescent="0.2">
      <c r="A14" s="57" t="s">
        <v>444</v>
      </c>
      <c r="B14" s="179" t="s">
        <v>490</v>
      </c>
      <c r="C14" s="6" t="s">
        <v>248</v>
      </c>
      <c r="D14" s="6" t="s">
        <v>383</v>
      </c>
      <c r="E14" s="19" t="s">
        <v>449</v>
      </c>
      <c r="F14" s="6" t="s">
        <v>376</v>
      </c>
      <c r="G14" s="42" t="s">
        <v>213</v>
      </c>
      <c r="H14" s="235">
        <f>N9</f>
        <v>0.38461538461538464</v>
      </c>
      <c r="I14" s="65">
        <f>COUNTIF(K14:AJ14, "WIN")/(COUNTIF(K14:AJ14, "WIN")+COUNTIF(K14:AJ14, "LOSE"))</f>
        <v>0.58823529411764708</v>
      </c>
      <c r="K14" s="61" t="s">
        <v>273</v>
      </c>
      <c r="L14" s="61" t="s">
        <v>273</v>
      </c>
      <c r="M14" s="5"/>
      <c r="N14" s="205" t="s">
        <v>384</v>
      </c>
      <c r="O14" s="58" t="s">
        <v>270</v>
      </c>
      <c r="P14" s="5"/>
      <c r="Q14" s="5"/>
      <c r="R14" s="58" t="s">
        <v>270</v>
      </c>
      <c r="S14" s="207"/>
      <c r="T14" s="61" t="s">
        <v>273</v>
      </c>
      <c r="U14" s="61" t="s">
        <v>273</v>
      </c>
      <c r="V14" s="58" t="s">
        <v>270</v>
      </c>
      <c r="W14" s="58" t="s">
        <v>270</v>
      </c>
      <c r="X14" s="61" t="s">
        <v>273</v>
      </c>
      <c r="Z14" s="58" t="s">
        <v>270</v>
      </c>
      <c r="AA14" s="61" t="s">
        <v>273</v>
      </c>
      <c r="AB14" s="58" t="s">
        <v>270</v>
      </c>
      <c r="AC14" s="58" t="s">
        <v>270</v>
      </c>
      <c r="AE14" s="61" t="s">
        <v>273</v>
      </c>
      <c r="AF14" s="58" t="s">
        <v>270</v>
      </c>
      <c r="AG14" s="58" t="s">
        <v>270</v>
      </c>
      <c r="AH14" s="58" t="s">
        <v>270</v>
      </c>
    </row>
    <row r="15" spans="1:41" x14ac:dyDescent="0.2">
      <c r="A15" s="57" t="s">
        <v>455</v>
      </c>
      <c r="B15" s="179" t="s">
        <v>52</v>
      </c>
      <c r="C15" s="42" t="s">
        <v>149</v>
      </c>
      <c r="D15" s="216" t="s">
        <v>153</v>
      </c>
      <c r="E15" s="6" t="s">
        <v>348</v>
      </c>
      <c r="F15" s="215" t="s">
        <v>200</v>
      </c>
      <c r="G15" s="218" t="s">
        <v>1</v>
      </c>
      <c r="H15" s="244">
        <f>O9</f>
        <v>0.83333333333333337</v>
      </c>
      <c r="I15" s="65">
        <f>COUNTIF(K15:AJ15, "WIN")/(COUNTIF(K15:AJ15, "WIN")+COUNTIF(K15:AJ15, "LOSE"))</f>
        <v>0.82352941176470584</v>
      </c>
      <c r="K15" s="58" t="s">
        <v>270</v>
      </c>
      <c r="L15" s="58" t="s">
        <v>270</v>
      </c>
      <c r="M15" s="5"/>
      <c r="N15" s="61" t="s">
        <v>273</v>
      </c>
      <c r="O15" s="205" t="s">
        <v>384</v>
      </c>
      <c r="P15" s="5"/>
      <c r="Q15" s="5"/>
      <c r="R15" s="61" t="s">
        <v>273</v>
      </c>
      <c r="S15" s="207"/>
      <c r="T15" s="58" t="s">
        <v>270</v>
      </c>
      <c r="U15" s="58" t="s">
        <v>270</v>
      </c>
      <c r="V15" s="58" t="s">
        <v>270</v>
      </c>
      <c r="W15" s="58" t="s">
        <v>270</v>
      </c>
      <c r="X15" s="61" t="s">
        <v>273</v>
      </c>
      <c r="Z15" s="58" t="s">
        <v>270</v>
      </c>
      <c r="AA15" s="58" t="s">
        <v>270</v>
      </c>
      <c r="AB15" s="58" t="s">
        <v>270</v>
      </c>
      <c r="AC15" s="58" t="s">
        <v>270</v>
      </c>
      <c r="AE15" s="58" t="s">
        <v>270</v>
      </c>
      <c r="AF15" s="58" t="s">
        <v>270</v>
      </c>
      <c r="AG15" s="58" t="s">
        <v>270</v>
      </c>
      <c r="AH15" s="58" t="s">
        <v>270</v>
      </c>
    </row>
    <row r="16" spans="1:41" x14ac:dyDescent="0.2">
      <c r="A16" s="57" t="s">
        <v>457</v>
      </c>
      <c r="B16" s="203" t="s">
        <v>489</v>
      </c>
      <c r="C16" s="16" t="s">
        <v>88</v>
      </c>
      <c r="D16" s="6" t="s">
        <v>155</v>
      </c>
      <c r="E16" s="219" t="s">
        <v>450</v>
      </c>
      <c r="F16" s="42" t="s">
        <v>463</v>
      </c>
      <c r="G16" s="218" t="s">
        <v>473</v>
      </c>
      <c r="H16" s="244">
        <f>R9</f>
        <v>0.38461538461538464</v>
      </c>
      <c r="I16" s="65">
        <f>COUNTIF(K16:AJ16, "WIN")/(COUNTIF(K16:AJ16, "WIN")+COUNTIF(K16:AJ16, "LOSE"))</f>
        <v>0.23529411764705882</v>
      </c>
      <c r="K16" s="61" t="s">
        <v>273</v>
      </c>
      <c r="L16" s="58" t="s">
        <v>270</v>
      </c>
      <c r="M16" s="5"/>
      <c r="N16" s="61" t="s">
        <v>273</v>
      </c>
      <c r="O16" s="61" t="s">
        <v>273</v>
      </c>
      <c r="P16" s="5"/>
      <c r="Q16" s="5"/>
      <c r="R16" s="205" t="s">
        <v>384</v>
      </c>
      <c r="S16" s="207"/>
      <c r="T16" s="61" t="s">
        <v>273</v>
      </c>
      <c r="U16" s="61" t="s">
        <v>273</v>
      </c>
      <c r="V16" s="61" t="s">
        <v>273</v>
      </c>
      <c r="W16" s="61" t="s">
        <v>273</v>
      </c>
      <c r="X16" s="61" t="s">
        <v>273</v>
      </c>
      <c r="Z16" s="61" t="s">
        <v>273</v>
      </c>
      <c r="AA16" s="61" t="s">
        <v>273</v>
      </c>
      <c r="AB16" s="58" t="s">
        <v>270</v>
      </c>
      <c r="AC16" s="61" t="s">
        <v>273</v>
      </c>
      <c r="AE16" s="61" t="s">
        <v>273</v>
      </c>
      <c r="AF16" s="58" t="s">
        <v>270</v>
      </c>
      <c r="AG16" s="58" t="s">
        <v>270</v>
      </c>
      <c r="AH16" s="61" t="s">
        <v>273</v>
      </c>
    </row>
    <row r="17" spans="1:34" s="202" customFormat="1" x14ac:dyDescent="0.2">
      <c r="A17" s="200" t="s">
        <v>475</v>
      </c>
      <c r="B17" s="200"/>
      <c r="C17" s="199"/>
      <c r="D17" s="199"/>
      <c r="E17" s="199"/>
      <c r="F17" s="199"/>
      <c r="G17" s="199"/>
      <c r="H17" s="200"/>
      <c r="I17" s="200"/>
      <c r="J17" s="199"/>
      <c r="K17" s="201"/>
      <c r="L17" s="201"/>
      <c r="S17" s="207"/>
      <c r="T17" s="201"/>
      <c r="U17" s="201"/>
      <c r="Y17" s="201"/>
    </row>
    <row r="18" spans="1:34" x14ac:dyDescent="0.2">
      <c r="A18" s="57" t="s">
        <v>481</v>
      </c>
      <c r="B18" s="179" t="s">
        <v>52</v>
      </c>
      <c r="C18" s="128" t="s">
        <v>90</v>
      </c>
      <c r="D18" s="217" t="s">
        <v>378</v>
      </c>
      <c r="E18" s="42" t="s">
        <v>8</v>
      </c>
      <c r="F18" s="216" t="s">
        <v>375</v>
      </c>
      <c r="G18" s="216" t="s">
        <v>278</v>
      </c>
      <c r="H18" s="244">
        <f>Z9</f>
        <v>0.53846153846153844</v>
      </c>
      <c r="I18" s="65">
        <f>COUNTIF(K18:AJ18, "WIN")/(COUNTIF(K18:AJ18, "WIN")+COUNTIF(K18:AJ18, "LOSE"))</f>
        <v>0.52941176470588236</v>
      </c>
      <c r="K18" s="61" t="s">
        <v>273</v>
      </c>
      <c r="L18" s="58" t="s">
        <v>270</v>
      </c>
      <c r="N18" s="58" t="s">
        <v>270</v>
      </c>
      <c r="O18" s="61" t="s">
        <v>273</v>
      </c>
      <c r="P18" s="5"/>
      <c r="Q18" s="5"/>
      <c r="R18" s="58" t="s">
        <v>270</v>
      </c>
      <c r="S18" s="207"/>
      <c r="T18" s="61" t="s">
        <v>273</v>
      </c>
      <c r="U18" s="58" t="s">
        <v>270</v>
      </c>
      <c r="V18" s="58" t="s">
        <v>270</v>
      </c>
      <c r="W18" s="61" t="s">
        <v>273</v>
      </c>
      <c r="X18" s="61" t="s">
        <v>273</v>
      </c>
      <c r="Z18" s="205" t="s">
        <v>384</v>
      </c>
      <c r="AA18" s="61" t="s">
        <v>273</v>
      </c>
      <c r="AB18" s="61" t="s">
        <v>273</v>
      </c>
      <c r="AC18" s="61" t="s">
        <v>273</v>
      </c>
      <c r="AE18" s="58" t="s">
        <v>270</v>
      </c>
      <c r="AF18" s="58" t="s">
        <v>270</v>
      </c>
      <c r="AG18" s="58" t="s">
        <v>270</v>
      </c>
      <c r="AH18" s="58" t="s">
        <v>270</v>
      </c>
    </row>
    <row r="19" spans="1:34" x14ac:dyDescent="0.2">
      <c r="A19" s="57" t="s">
        <v>482</v>
      </c>
      <c r="B19" s="179" t="s">
        <v>52</v>
      </c>
      <c r="C19" s="128" t="s">
        <v>90</v>
      </c>
      <c r="D19" s="217" t="s">
        <v>378</v>
      </c>
      <c r="E19" s="42" t="s">
        <v>463</v>
      </c>
      <c r="F19" s="216" t="s">
        <v>375</v>
      </c>
      <c r="G19" s="216" t="s">
        <v>278</v>
      </c>
      <c r="H19" s="244">
        <f>AA10</f>
        <v>0.70588235294117652</v>
      </c>
      <c r="I19" s="65">
        <f>COUNTIF(K19:AJ19, "WIN")/(COUNTIF(K19:AJ19, "WIN")+COUNTIF(K19:AJ19, "LOSE"))</f>
        <v>0.70588235294117652</v>
      </c>
      <c r="K19" s="61" t="s">
        <v>273</v>
      </c>
      <c r="L19" s="58" t="s">
        <v>270</v>
      </c>
      <c r="N19" s="58" t="s">
        <v>270</v>
      </c>
      <c r="O19" s="61" t="s">
        <v>273</v>
      </c>
      <c r="P19" s="5"/>
      <c r="Q19" s="5"/>
      <c r="R19" s="58" t="s">
        <v>270</v>
      </c>
      <c r="S19" s="207"/>
      <c r="T19" s="61" t="s">
        <v>273</v>
      </c>
      <c r="U19" s="58" t="s">
        <v>270</v>
      </c>
      <c r="V19" s="58" t="s">
        <v>270</v>
      </c>
      <c r="W19" s="61" t="s">
        <v>273</v>
      </c>
      <c r="X19" s="61" t="s">
        <v>273</v>
      </c>
      <c r="Z19" s="58" t="s">
        <v>270</v>
      </c>
      <c r="AA19" s="205" t="s">
        <v>384</v>
      </c>
      <c r="AB19" s="58" t="s">
        <v>270</v>
      </c>
      <c r="AC19" s="58" t="s">
        <v>270</v>
      </c>
      <c r="AE19" s="58" t="s">
        <v>270</v>
      </c>
      <c r="AF19" s="58" t="s">
        <v>270</v>
      </c>
      <c r="AG19" s="58" t="s">
        <v>270</v>
      </c>
      <c r="AH19" s="58" t="s">
        <v>270</v>
      </c>
    </row>
    <row r="20" spans="1:34" x14ac:dyDescent="0.2">
      <c r="A20" s="57" t="s">
        <v>483</v>
      </c>
      <c r="B20" s="203" t="s">
        <v>489</v>
      </c>
      <c r="C20" s="42" t="s">
        <v>369</v>
      </c>
      <c r="D20" s="218" t="s">
        <v>491</v>
      </c>
      <c r="E20" s="6" t="s">
        <v>348</v>
      </c>
      <c r="F20" s="42" t="s">
        <v>493</v>
      </c>
      <c r="G20" s="218" t="s">
        <v>473</v>
      </c>
      <c r="H20" s="244">
        <f>AB9</f>
        <v>0.38461538461538464</v>
      </c>
      <c r="I20" s="65">
        <f>COUNTIF(K20:AJ20, "WIN")/(COUNTIF(K20:AJ20, "WIN")+COUNTIF(K20:AJ20, "LOSE"))</f>
        <v>0.41176470588235292</v>
      </c>
      <c r="K20" s="61" t="s">
        <v>273</v>
      </c>
      <c r="L20" s="58" t="s">
        <v>270</v>
      </c>
      <c r="N20" s="61" t="s">
        <v>273</v>
      </c>
      <c r="O20" s="61" t="s">
        <v>273</v>
      </c>
      <c r="P20" s="5"/>
      <c r="Q20" s="5"/>
      <c r="R20" s="61" t="s">
        <v>273</v>
      </c>
      <c r="S20" s="207"/>
      <c r="T20" s="58" t="s">
        <v>270</v>
      </c>
      <c r="U20" s="61" t="s">
        <v>273</v>
      </c>
      <c r="V20" s="61" t="s">
        <v>273</v>
      </c>
      <c r="W20" s="58" t="s">
        <v>270</v>
      </c>
      <c r="X20" s="61" t="s">
        <v>273</v>
      </c>
      <c r="Y20" s="207"/>
      <c r="Z20" s="61" t="s">
        <v>273</v>
      </c>
      <c r="AA20" s="61" t="s">
        <v>273</v>
      </c>
      <c r="AB20" s="205" t="s">
        <v>384</v>
      </c>
      <c r="AC20" s="58" t="s">
        <v>270</v>
      </c>
      <c r="AE20" s="61" t="s">
        <v>273</v>
      </c>
      <c r="AF20" s="58" t="s">
        <v>270</v>
      </c>
      <c r="AG20" s="58" t="s">
        <v>270</v>
      </c>
      <c r="AH20" s="58" t="s">
        <v>270</v>
      </c>
    </row>
    <row r="21" spans="1:34" x14ac:dyDescent="0.2">
      <c r="A21" s="57" t="s">
        <v>484</v>
      </c>
      <c r="B21" s="179" t="s">
        <v>52</v>
      </c>
      <c r="C21" s="219" t="s">
        <v>450</v>
      </c>
      <c r="D21" s="16" t="s">
        <v>88</v>
      </c>
      <c r="E21" s="42" t="s">
        <v>202</v>
      </c>
      <c r="F21" s="42" t="s">
        <v>497</v>
      </c>
      <c r="G21" s="215" t="s">
        <v>200</v>
      </c>
      <c r="H21" s="244">
        <f>AC9</f>
        <v>0.30769230769230771</v>
      </c>
      <c r="I21" s="65">
        <f>COUNTIF(K21:AJ21, "WIN")/(COUNTIF(K21:AJ21, "WIN")+COUNTIF(K21:AJ21, "LOSE"))</f>
        <v>0.23529411764705882</v>
      </c>
      <c r="K21" s="58" t="s">
        <v>270</v>
      </c>
      <c r="L21" s="61" t="s">
        <v>273</v>
      </c>
      <c r="N21" s="61" t="s">
        <v>273</v>
      </c>
      <c r="O21" s="61" t="s">
        <v>273</v>
      </c>
      <c r="P21" s="5"/>
      <c r="Q21" s="5"/>
      <c r="R21" s="58" t="s">
        <v>270</v>
      </c>
      <c r="S21" s="207"/>
      <c r="T21" s="58" t="s">
        <v>270</v>
      </c>
      <c r="U21" s="61" t="s">
        <v>273</v>
      </c>
      <c r="V21" s="61" t="s">
        <v>273</v>
      </c>
      <c r="W21" s="58" t="s">
        <v>270</v>
      </c>
      <c r="X21" s="61" t="s">
        <v>273</v>
      </c>
      <c r="Y21" s="207"/>
      <c r="Z21" s="61" t="s">
        <v>273</v>
      </c>
      <c r="AA21" s="61" t="s">
        <v>273</v>
      </c>
      <c r="AB21" s="61" t="s">
        <v>273</v>
      </c>
      <c r="AC21" s="205" t="s">
        <v>384</v>
      </c>
      <c r="AE21" s="61" t="s">
        <v>273</v>
      </c>
      <c r="AF21" s="61" t="s">
        <v>273</v>
      </c>
      <c r="AG21" s="61" t="s">
        <v>273</v>
      </c>
      <c r="AH21" s="61" t="s">
        <v>273</v>
      </c>
    </row>
    <row r="22" spans="1:34" s="202" customFormat="1" x14ac:dyDescent="0.2">
      <c r="A22" s="200"/>
      <c r="B22" s="200"/>
      <c r="C22" s="199"/>
      <c r="D22" s="199"/>
      <c r="E22" s="199"/>
      <c r="F22" s="199"/>
      <c r="G22" s="199"/>
      <c r="H22" s="200"/>
      <c r="I22" s="200"/>
      <c r="J22" s="199"/>
      <c r="K22" s="201"/>
      <c r="L22" s="201"/>
      <c r="S22" s="207"/>
      <c r="T22" s="201"/>
      <c r="U22" s="201"/>
      <c r="Y22" s="207"/>
    </row>
    <row r="23" spans="1:34" x14ac:dyDescent="0.2">
      <c r="A23" s="57" t="s">
        <v>485</v>
      </c>
      <c r="B23" s="179" t="s">
        <v>52</v>
      </c>
      <c r="C23" s="128" t="s">
        <v>90</v>
      </c>
      <c r="D23" s="217" t="s">
        <v>378</v>
      </c>
      <c r="E23" s="42" t="s">
        <v>495</v>
      </c>
      <c r="F23" s="216" t="s">
        <v>281</v>
      </c>
      <c r="G23" s="216" t="s">
        <v>278</v>
      </c>
      <c r="H23" s="244">
        <f>AE9</f>
        <v>0.69230769230769229</v>
      </c>
      <c r="I23" s="65">
        <f t="shared" ref="I23:I46" si="1">COUNTIF(K23:AJ23, "WIN")/(COUNTIF(K23:AJ23, "WIN")+COUNTIF(K23:AJ23, "LOSE"))</f>
        <v>0.70588235294117652</v>
      </c>
      <c r="K23" s="58" t="s">
        <v>270</v>
      </c>
      <c r="L23" s="58" t="s">
        <v>270</v>
      </c>
      <c r="N23" s="58" t="s">
        <v>270</v>
      </c>
      <c r="O23" s="61" t="s">
        <v>273</v>
      </c>
      <c r="P23" s="5"/>
      <c r="Q23" s="5"/>
      <c r="R23" s="58" t="s">
        <v>270</v>
      </c>
      <c r="S23" s="207"/>
      <c r="T23" s="61" t="s">
        <v>273</v>
      </c>
      <c r="U23" s="58" t="s">
        <v>270</v>
      </c>
      <c r="V23" s="58" t="s">
        <v>270</v>
      </c>
      <c r="W23" s="61" t="s">
        <v>273</v>
      </c>
      <c r="X23" s="61" t="s">
        <v>273</v>
      </c>
      <c r="Y23" s="207"/>
      <c r="Z23" s="58" t="s">
        <v>270</v>
      </c>
      <c r="AA23" s="61" t="s">
        <v>273</v>
      </c>
      <c r="AB23" s="58" t="s">
        <v>270</v>
      </c>
      <c r="AC23" s="58" t="s">
        <v>270</v>
      </c>
      <c r="AE23" s="205" t="s">
        <v>384</v>
      </c>
      <c r="AF23" s="58" t="s">
        <v>270</v>
      </c>
      <c r="AG23" s="58" t="s">
        <v>270</v>
      </c>
      <c r="AH23" s="58" t="s">
        <v>270</v>
      </c>
    </row>
    <row r="24" spans="1:34" x14ac:dyDescent="0.2">
      <c r="A24" s="57" t="s">
        <v>502</v>
      </c>
      <c r="B24" s="179" t="s">
        <v>52</v>
      </c>
      <c r="C24" s="42" t="s">
        <v>149</v>
      </c>
      <c r="D24" s="218" t="s">
        <v>1</v>
      </c>
      <c r="E24" s="6" t="s">
        <v>348</v>
      </c>
      <c r="F24" s="215" t="s">
        <v>200</v>
      </c>
      <c r="G24" s="216" t="s">
        <v>153</v>
      </c>
      <c r="H24" s="244">
        <f>O9</f>
        <v>0.83333333333333337</v>
      </c>
      <c r="I24" s="65">
        <f t="shared" si="1"/>
        <v>0.94117647058823528</v>
      </c>
      <c r="K24" s="58" t="s">
        <v>270</v>
      </c>
      <c r="L24" s="58" t="s">
        <v>270</v>
      </c>
      <c r="N24" s="58" t="s">
        <v>270</v>
      </c>
      <c r="O24" s="205" t="s">
        <v>384</v>
      </c>
      <c r="P24" s="5"/>
      <c r="Q24" s="5"/>
      <c r="R24" s="58" t="s">
        <v>270</v>
      </c>
      <c r="S24" s="207"/>
      <c r="T24" s="58" t="s">
        <v>270</v>
      </c>
      <c r="U24" s="58" t="s">
        <v>270</v>
      </c>
      <c r="V24" s="58" t="s">
        <v>270</v>
      </c>
      <c r="W24" s="58" t="s">
        <v>270</v>
      </c>
      <c r="X24" s="61" t="s">
        <v>273</v>
      </c>
      <c r="Y24" s="207"/>
      <c r="Z24" s="58" t="s">
        <v>270</v>
      </c>
      <c r="AA24" s="58" t="s">
        <v>270</v>
      </c>
      <c r="AB24" s="58" t="s">
        <v>270</v>
      </c>
      <c r="AC24" s="58" t="s">
        <v>270</v>
      </c>
      <c r="AE24" s="58" t="s">
        <v>270</v>
      </c>
      <c r="AF24" s="58" t="s">
        <v>270</v>
      </c>
      <c r="AG24" s="58" t="s">
        <v>270</v>
      </c>
      <c r="AH24" s="58" t="s">
        <v>270</v>
      </c>
    </row>
    <row r="25" spans="1:34" x14ac:dyDescent="0.2">
      <c r="A25" s="57" t="s">
        <v>486</v>
      </c>
      <c r="B25" s="203" t="s">
        <v>489</v>
      </c>
      <c r="C25" s="219" t="s">
        <v>450</v>
      </c>
      <c r="D25" s="128" t="s">
        <v>155</v>
      </c>
      <c r="E25" s="16" t="s">
        <v>88</v>
      </c>
      <c r="F25" s="42" t="s">
        <v>372</v>
      </c>
      <c r="G25" s="250" t="s">
        <v>500</v>
      </c>
      <c r="H25" s="244">
        <f>AF9</f>
        <v>0.23076923076923078</v>
      </c>
      <c r="I25" s="65">
        <f t="shared" si="1"/>
        <v>5.8823529411764705E-2</v>
      </c>
      <c r="K25" s="61" t="s">
        <v>273</v>
      </c>
      <c r="L25" s="61" t="s">
        <v>273</v>
      </c>
      <c r="N25" s="61" t="s">
        <v>273</v>
      </c>
      <c r="O25" s="61" t="s">
        <v>273</v>
      </c>
      <c r="P25" s="5"/>
      <c r="Q25" s="5"/>
      <c r="R25" s="61" t="s">
        <v>273</v>
      </c>
      <c r="S25" s="207"/>
      <c r="T25" s="61" t="s">
        <v>273</v>
      </c>
      <c r="U25" s="61" t="s">
        <v>273</v>
      </c>
      <c r="V25" s="61" t="s">
        <v>273</v>
      </c>
      <c r="W25" s="61" t="s">
        <v>273</v>
      </c>
      <c r="X25" s="61" t="s">
        <v>273</v>
      </c>
      <c r="Y25" s="207"/>
      <c r="Z25" s="61" t="s">
        <v>273</v>
      </c>
      <c r="AA25" s="61" t="s">
        <v>273</v>
      </c>
      <c r="AB25" s="61" t="s">
        <v>273</v>
      </c>
      <c r="AC25" s="58" t="s">
        <v>270</v>
      </c>
      <c r="AE25" s="61" t="s">
        <v>273</v>
      </c>
      <c r="AF25" s="205" t="s">
        <v>384</v>
      </c>
      <c r="AG25" s="61" t="s">
        <v>273</v>
      </c>
      <c r="AH25" s="61" t="s">
        <v>273</v>
      </c>
    </row>
    <row r="26" spans="1:34" x14ac:dyDescent="0.2">
      <c r="A26" s="57" t="s">
        <v>503</v>
      </c>
      <c r="B26" s="212" t="s">
        <v>54</v>
      </c>
      <c r="C26" s="219" t="s">
        <v>261</v>
      </c>
      <c r="D26" s="128" t="s">
        <v>163</v>
      </c>
      <c r="E26" s="16" t="s">
        <v>88</v>
      </c>
      <c r="F26" s="42" t="s">
        <v>202</v>
      </c>
      <c r="G26" s="16" t="s">
        <v>95</v>
      </c>
      <c r="H26" s="244">
        <f>AG9</f>
        <v>0.16666666666666666</v>
      </c>
      <c r="I26" s="65">
        <f t="shared" si="1"/>
        <v>0.1875</v>
      </c>
      <c r="K26" s="61" t="s">
        <v>273</v>
      </c>
      <c r="L26" s="61" t="s">
        <v>273</v>
      </c>
      <c r="N26" s="58" t="s">
        <v>270</v>
      </c>
      <c r="O26" s="61" t="s">
        <v>273</v>
      </c>
      <c r="P26" s="5"/>
      <c r="Q26" s="5"/>
      <c r="R26" s="61" t="s">
        <v>273</v>
      </c>
      <c r="S26" s="207"/>
      <c r="T26" s="61" t="s">
        <v>273</v>
      </c>
      <c r="U26" s="61" t="s">
        <v>273</v>
      </c>
      <c r="V26" s="58" t="s">
        <v>270</v>
      </c>
      <c r="W26" s="61" t="s">
        <v>273</v>
      </c>
      <c r="X26" s="61" t="s">
        <v>273</v>
      </c>
      <c r="Y26" s="207"/>
      <c r="Z26" s="61" t="s">
        <v>273</v>
      </c>
      <c r="AA26" s="61" t="s">
        <v>273</v>
      </c>
      <c r="AB26" s="61" t="s">
        <v>273</v>
      </c>
      <c r="AC26" s="58" t="s">
        <v>270</v>
      </c>
      <c r="AE26" s="61" t="s">
        <v>273</v>
      </c>
      <c r="AF26" s="61" t="s">
        <v>273</v>
      </c>
      <c r="AG26" s="205" t="s">
        <v>384</v>
      </c>
      <c r="AH26" s="205" t="s">
        <v>384</v>
      </c>
    </row>
    <row r="27" spans="1:34" x14ac:dyDescent="0.2">
      <c r="A27" s="57" t="s">
        <v>487</v>
      </c>
      <c r="B27" s="212" t="s">
        <v>54</v>
      </c>
      <c r="C27" s="219" t="s">
        <v>261</v>
      </c>
      <c r="D27" s="128" t="s">
        <v>164</v>
      </c>
      <c r="E27" s="16" t="s">
        <v>88</v>
      </c>
      <c r="F27" s="42" t="s">
        <v>202</v>
      </c>
      <c r="G27" s="16" t="s">
        <v>95</v>
      </c>
      <c r="H27" s="244">
        <f>AH9</f>
        <v>0.25</v>
      </c>
      <c r="I27" s="65">
        <f t="shared" si="1"/>
        <v>0.125</v>
      </c>
      <c r="K27" s="61" t="s">
        <v>273</v>
      </c>
      <c r="L27" s="61" t="s">
        <v>273</v>
      </c>
      <c r="N27" s="58" t="s">
        <v>270</v>
      </c>
      <c r="O27" s="61" t="s">
        <v>273</v>
      </c>
      <c r="P27" s="5"/>
      <c r="Q27" s="5"/>
      <c r="R27" s="61" t="s">
        <v>273</v>
      </c>
      <c r="S27" s="207"/>
      <c r="T27" s="61" t="s">
        <v>273</v>
      </c>
      <c r="U27" s="61" t="s">
        <v>273</v>
      </c>
      <c r="V27" s="58" t="s">
        <v>270</v>
      </c>
      <c r="W27" s="61" t="s">
        <v>273</v>
      </c>
      <c r="X27" s="61" t="s">
        <v>273</v>
      </c>
      <c r="Y27" s="207"/>
      <c r="Z27" s="61" t="s">
        <v>273</v>
      </c>
      <c r="AA27" s="61" t="s">
        <v>273</v>
      </c>
      <c r="AB27" s="61" t="s">
        <v>273</v>
      </c>
      <c r="AC27" s="61" t="s">
        <v>273</v>
      </c>
      <c r="AE27" s="61" t="s">
        <v>273</v>
      </c>
      <c r="AF27" s="61" t="s">
        <v>273</v>
      </c>
      <c r="AG27" s="205" t="s">
        <v>384</v>
      </c>
      <c r="AH27" s="205" t="s">
        <v>384</v>
      </c>
    </row>
    <row r="28" spans="1:34" ht="15" customHeight="1" x14ac:dyDescent="0.2">
      <c r="I28" s="65" t="e">
        <f t="shared" si="1"/>
        <v>#DIV/0!</v>
      </c>
      <c r="S28" s="207"/>
      <c r="Y28" s="207"/>
    </row>
    <row r="29" spans="1:34" ht="15" customHeight="1" x14ac:dyDescent="0.2">
      <c r="I29" s="65" t="e">
        <f t="shared" si="1"/>
        <v>#DIV/0!</v>
      </c>
      <c r="S29" s="207"/>
      <c r="Y29" s="207"/>
    </row>
    <row r="30" spans="1:34" ht="15" customHeight="1" x14ac:dyDescent="0.2">
      <c r="I30" s="65" t="e">
        <f t="shared" si="1"/>
        <v>#DIV/0!</v>
      </c>
      <c r="S30" s="207"/>
      <c r="Y30" s="207"/>
    </row>
    <row r="31" spans="1:34" ht="15" customHeight="1" x14ac:dyDescent="0.2">
      <c r="I31" s="65" t="e">
        <f t="shared" si="1"/>
        <v>#DIV/0!</v>
      </c>
      <c r="S31" s="207"/>
      <c r="Y31" s="207"/>
    </row>
    <row r="32" spans="1:34" ht="15" customHeight="1" x14ac:dyDescent="0.2">
      <c r="I32" s="65" t="e">
        <f t="shared" si="1"/>
        <v>#DIV/0!</v>
      </c>
      <c r="S32" s="207"/>
      <c r="Y32" s="207"/>
    </row>
    <row r="33" spans="9:9" ht="15" customHeight="1" x14ac:dyDescent="0.2">
      <c r="I33" s="65" t="e">
        <f t="shared" si="1"/>
        <v>#DIV/0!</v>
      </c>
    </row>
    <row r="34" spans="9:9" ht="15" customHeight="1" x14ac:dyDescent="0.2">
      <c r="I34" s="65" t="e">
        <f t="shared" si="1"/>
        <v>#DIV/0!</v>
      </c>
    </row>
    <row r="35" spans="9:9" ht="15" customHeight="1" x14ac:dyDescent="0.2">
      <c r="I35" s="65" t="e">
        <f t="shared" si="1"/>
        <v>#DIV/0!</v>
      </c>
    </row>
    <row r="36" spans="9:9" ht="15" customHeight="1" x14ac:dyDescent="0.2">
      <c r="I36" s="65" t="e">
        <f t="shared" si="1"/>
        <v>#DIV/0!</v>
      </c>
    </row>
    <row r="37" spans="9:9" ht="15" customHeight="1" x14ac:dyDescent="0.2">
      <c r="I37" s="65" t="e">
        <f t="shared" si="1"/>
        <v>#DIV/0!</v>
      </c>
    </row>
    <row r="38" spans="9:9" ht="15" customHeight="1" x14ac:dyDescent="0.2">
      <c r="I38" s="65" t="e">
        <f t="shared" si="1"/>
        <v>#DIV/0!</v>
      </c>
    </row>
    <row r="39" spans="9:9" ht="15" customHeight="1" x14ac:dyDescent="0.2">
      <c r="I39" s="65" t="e">
        <f t="shared" si="1"/>
        <v>#DIV/0!</v>
      </c>
    </row>
    <row r="40" spans="9:9" ht="15" customHeight="1" x14ac:dyDescent="0.2">
      <c r="I40" s="65" t="e">
        <f t="shared" si="1"/>
        <v>#DIV/0!</v>
      </c>
    </row>
    <row r="41" spans="9:9" ht="15" customHeight="1" x14ac:dyDescent="0.2">
      <c r="I41" s="65" t="e">
        <f t="shared" si="1"/>
        <v>#DIV/0!</v>
      </c>
    </row>
    <row r="42" spans="9:9" ht="15" customHeight="1" x14ac:dyDescent="0.2">
      <c r="I42" s="65" t="e">
        <f t="shared" si="1"/>
        <v>#DIV/0!</v>
      </c>
    </row>
    <row r="43" spans="9:9" ht="15" customHeight="1" x14ac:dyDescent="0.2">
      <c r="I43" s="65" t="e">
        <f t="shared" si="1"/>
        <v>#DIV/0!</v>
      </c>
    </row>
    <row r="44" spans="9:9" ht="15" customHeight="1" x14ac:dyDescent="0.2">
      <c r="I44" s="65" t="e">
        <f t="shared" si="1"/>
        <v>#DIV/0!</v>
      </c>
    </row>
    <row r="45" spans="9:9" ht="15" customHeight="1" x14ac:dyDescent="0.2">
      <c r="I45" s="65" t="e">
        <f t="shared" si="1"/>
        <v>#DIV/0!</v>
      </c>
    </row>
    <row r="46" spans="9:9" ht="15" customHeight="1" x14ac:dyDescent="0.2">
      <c r="I46" s="65" t="e">
        <f t="shared" si="1"/>
        <v>#DIV/0!</v>
      </c>
    </row>
  </sheetData>
  <autoFilter ref="A1:A46" xr:uid="{8D528DBB-33EB-4898-9BFC-6B00BC7E1EBD}"/>
  <conditionalFormatting sqref="C8:G8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Y10:XFD10 H1:I8 A9:B10 H9:P10 R10:S10 R9:XFD9 H11:I1048576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4EED-233F-493A-9FF3-53AB10219961}">
  <dimension ref="A1:BM54"/>
  <sheetViews>
    <sheetView zoomScale="85" zoomScaleNormal="85" workbookViewId="0">
      <pane xSplit="10" ySplit="10" topLeftCell="K20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8" width="9.01171875" style="5" customWidth="1"/>
    <col min="19" max="19" width="2.28515625" style="202" customWidth="1"/>
    <col min="20" max="21" width="9.01171875" customWidth="1"/>
    <col min="22" max="22" width="2.28515625" style="202" customWidth="1"/>
    <col min="23" max="23" width="9.01171875" style="5" customWidth="1"/>
    <col min="24" max="24" width="9.01171875" style="5" bestFit="1" customWidth="1"/>
    <col min="25" max="25" width="10.76171875" style="5" bestFit="1" customWidth="1"/>
    <col min="26" max="26" width="9.01171875" style="5" bestFit="1" customWidth="1"/>
    <col min="27" max="27" width="9.01171875" style="5" customWidth="1"/>
    <col min="28" max="28" width="2.28515625" style="202" customWidth="1"/>
    <col min="29" max="29" width="9.01171875" customWidth="1"/>
    <col min="30" max="30" width="9.01171875" style="5" bestFit="1" customWidth="1"/>
    <col min="31" max="31" width="9.01171875" style="5" customWidth="1"/>
    <col min="32" max="32" width="2.28515625" style="202" customWidth="1"/>
    <col min="40" max="41" width="9.01171875" style="5" bestFit="1" customWidth="1"/>
    <col min="42" max="42" width="2.41796875" style="202" customWidth="1"/>
    <col min="54" max="54" width="9.01171875" style="5" bestFit="1" customWidth="1"/>
    <col min="56" max="58" width="9.01171875" style="5" bestFit="1" customWidth="1"/>
    <col min="60" max="60" width="2.41796875" style="202" customWidth="1"/>
    <col min="61" max="403" width="9.01171875" style="5" bestFit="1" customWidth="1"/>
    <col min="404" max="404" width="0" style="5" hidden="1" customWidth="1"/>
    <col min="405" max="16384" width="0" style="5" hidden="1"/>
  </cols>
  <sheetData>
    <row r="1" spans="1:65" x14ac:dyDescent="0.2">
      <c r="A1" s="161" t="s">
        <v>353</v>
      </c>
      <c r="B1" s="161"/>
      <c r="I1" s="5"/>
      <c r="K1" s="200" t="s">
        <v>474</v>
      </c>
      <c r="L1" s="199"/>
      <c r="M1" s="200"/>
      <c r="N1" s="199"/>
      <c r="Q1" s="200" t="s">
        <v>154</v>
      </c>
      <c r="R1" s="200"/>
      <c r="T1" s="200" t="s">
        <v>361</v>
      </c>
      <c r="U1" s="200"/>
      <c r="W1" s="200" t="s">
        <v>90</v>
      </c>
      <c r="X1" s="200"/>
      <c r="Y1" s="200"/>
      <c r="Z1" s="202"/>
      <c r="AA1" s="202"/>
      <c r="AC1" s="200" t="s">
        <v>348</v>
      </c>
      <c r="AD1" s="202"/>
      <c r="AE1" s="202"/>
      <c r="AN1" s="198" t="s">
        <v>155</v>
      </c>
      <c r="AO1" s="202"/>
      <c r="BB1" s="198" t="s">
        <v>504</v>
      </c>
      <c r="BD1" s="202"/>
      <c r="BE1" s="202"/>
      <c r="BF1" s="202"/>
      <c r="BI1" s="202"/>
      <c r="BJ1" s="202"/>
      <c r="BK1" s="202"/>
      <c r="BL1" s="202"/>
      <c r="BM1" s="202"/>
    </row>
    <row r="2" spans="1:65" ht="14.25" customHeight="1" x14ac:dyDescent="0.2">
      <c r="A2" s="161"/>
      <c r="H2" s="2" t="s">
        <v>453</v>
      </c>
      <c r="I2" s="161" t="s">
        <v>454</v>
      </c>
      <c r="J2" s="199"/>
      <c r="K2" s="57" t="s">
        <v>476</v>
      </c>
      <c r="L2" s="57" t="s">
        <v>477</v>
      </c>
      <c r="M2" s="57" t="s">
        <v>478</v>
      </c>
      <c r="N2" s="57" t="s">
        <v>479</v>
      </c>
      <c r="O2" s="57" t="s">
        <v>480</v>
      </c>
      <c r="P2" s="199"/>
      <c r="Q2" s="57" t="s">
        <v>434</v>
      </c>
      <c r="R2" s="57" t="s">
        <v>505</v>
      </c>
      <c r="S2" s="199"/>
      <c r="T2" s="57" t="s">
        <v>444</v>
      </c>
      <c r="U2" s="57" t="s">
        <v>506</v>
      </c>
      <c r="V2" s="199"/>
      <c r="W2" s="57" t="s">
        <v>433</v>
      </c>
      <c r="X2" s="57" t="s">
        <v>481</v>
      </c>
      <c r="Y2" s="57" t="s">
        <v>482</v>
      </c>
      <c r="Z2" s="57" t="s">
        <v>485</v>
      </c>
      <c r="AA2" s="57" t="s">
        <v>507</v>
      </c>
      <c r="AB2" s="199"/>
      <c r="AC2" s="57" t="s">
        <v>455</v>
      </c>
      <c r="AD2" s="57" t="s">
        <v>483</v>
      </c>
      <c r="AE2" s="57" t="s">
        <v>502</v>
      </c>
      <c r="AF2" s="199"/>
      <c r="AN2" s="57" t="s">
        <v>457</v>
      </c>
      <c r="AO2" s="57" t="s">
        <v>508</v>
      </c>
      <c r="AP2" s="220"/>
      <c r="BB2" s="57" t="s">
        <v>484</v>
      </c>
      <c r="BD2" s="57" t="s">
        <v>486</v>
      </c>
      <c r="BE2" s="57" t="s">
        <v>486</v>
      </c>
      <c r="BF2" s="57" t="s">
        <v>487</v>
      </c>
      <c r="BH2" s="220"/>
      <c r="BI2" s="57" t="s">
        <v>509</v>
      </c>
    </row>
    <row r="3" spans="1:65" ht="14.25" customHeight="1" x14ac:dyDescent="0.2">
      <c r="A3" s="57" t="s">
        <v>510</v>
      </c>
      <c r="B3" s="179" t="s">
        <v>52</v>
      </c>
      <c r="C3" s="42" t="s">
        <v>463</v>
      </c>
      <c r="D3" s="217" t="s">
        <v>378</v>
      </c>
      <c r="E3" s="128" t="s">
        <v>90</v>
      </c>
      <c r="F3" s="216" t="s">
        <v>281</v>
      </c>
      <c r="G3" s="216" t="s">
        <v>278</v>
      </c>
      <c r="H3" s="244">
        <f>H22</f>
        <v>1</v>
      </c>
      <c r="I3" s="175">
        <f>I22</f>
        <v>0.66666666666666663</v>
      </c>
      <c r="J3" s="199"/>
      <c r="K3" s="203" t="s">
        <v>489</v>
      </c>
      <c r="L3" s="212" t="s">
        <v>54</v>
      </c>
      <c r="M3" s="179" t="s">
        <v>490</v>
      </c>
      <c r="N3" s="203" t="s">
        <v>53</v>
      </c>
      <c r="O3" s="203" t="s">
        <v>53</v>
      </c>
      <c r="P3" s="199"/>
      <c r="Q3" s="203" t="s">
        <v>489</v>
      </c>
      <c r="R3" s="203" t="s">
        <v>489</v>
      </c>
      <c r="S3" s="199"/>
      <c r="T3" s="179" t="s">
        <v>490</v>
      </c>
      <c r="U3" s="203" t="s">
        <v>53</v>
      </c>
      <c r="V3" s="199"/>
      <c r="W3" s="179" t="s">
        <v>52</v>
      </c>
      <c r="X3" s="179" t="s">
        <v>52</v>
      </c>
      <c r="Y3" s="179" t="s">
        <v>52</v>
      </c>
      <c r="Z3" s="179" t="s">
        <v>52</v>
      </c>
      <c r="AA3" s="179" t="s">
        <v>52</v>
      </c>
      <c r="AB3" s="199"/>
      <c r="AC3" s="179" t="s">
        <v>52</v>
      </c>
      <c r="AD3" s="203" t="s">
        <v>489</v>
      </c>
      <c r="AE3" s="179" t="s">
        <v>52</v>
      </c>
      <c r="AF3" s="199"/>
      <c r="AN3" s="203" t="s">
        <v>489</v>
      </c>
      <c r="AO3" s="203" t="s">
        <v>489</v>
      </c>
      <c r="AP3" s="220"/>
      <c r="BB3" s="179" t="s">
        <v>52</v>
      </c>
      <c r="BD3" s="203" t="s">
        <v>489</v>
      </c>
      <c r="BE3" s="203" t="s">
        <v>489</v>
      </c>
      <c r="BF3" s="203" t="s">
        <v>489</v>
      </c>
      <c r="BH3" s="220"/>
      <c r="BI3" s="179" t="s">
        <v>52</v>
      </c>
    </row>
    <row r="4" spans="1:65" x14ac:dyDescent="0.2">
      <c r="A4" s="57" t="s">
        <v>459</v>
      </c>
      <c r="B4" s="203" t="s">
        <v>489</v>
      </c>
      <c r="C4" s="42" t="s">
        <v>199</v>
      </c>
      <c r="D4" s="19" t="s">
        <v>386</v>
      </c>
      <c r="E4" s="217" t="s">
        <v>387</v>
      </c>
      <c r="F4" s="64" t="s">
        <v>154</v>
      </c>
      <c r="G4" s="6" t="s">
        <v>472</v>
      </c>
      <c r="H4" s="244">
        <f>Q9</f>
        <v>0.4375</v>
      </c>
      <c r="I4" s="248">
        <f>I12</f>
        <v>0.61904761904761907</v>
      </c>
      <c r="J4" s="200"/>
      <c r="K4" s="128" t="s">
        <v>90</v>
      </c>
      <c r="L4" s="42" t="s">
        <v>199</v>
      </c>
      <c r="M4" s="6" t="s">
        <v>209</v>
      </c>
      <c r="N4" s="42" t="s">
        <v>149</v>
      </c>
      <c r="O4" s="218" t="s">
        <v>1</v>
      </c>
      <c r="P4" s="200"/>
      <c r="Q4" s="42" t="s">
        <v>199</v>
      </c>
      <c r="R4" s="42" t="s">
        <v>199</v>
      </c>
      <c r="S4" s="200"/>
      <c r="T4" s="6" t="s">
        <v>248</v>
      </c>
      <c r="U4" s="6" t="s">
        <v>376</v>
      </c>
      <c r="V4" s="200"/>
      <c r="W4" s="128" t="s">
        <v>370</v>
      </c>
      <c r="X4" s="128" t="s">
        <v>90</v>
      </c>
      <c r="Y4" s="128" t="s">
        <v>90</v>
      </c>
      <c r="Z4" s="128" t="s">
        <v>90</v>
      </c>
      <c r="AA4" s="42" t="s">
        <v>463</v>
      </c>
      <c r="AB4" s="200"/>
      <c r="AC4" s="42" t="s">
        <v>149</v>
      </c>
      <c r="AD4" s="42" t="s">
        <v>369</v>
      </c>
      <c r="AE4" s="42" t="s">
        <v>149</v>
      </c>
      <c r="AF4" s="200"/>
      <c r="AN4" s="16" t="s">
        <v>88</v>
      </c>
      <c r="AO4" s="250" t="s">
        <v>155</v>
      </c>
      <c r="AP4" s="221"/>
      <c r="BB4" s="219" t="s">
        <v>450</v>
      </c>
      <c r="BD4" s="219" t="s">
        <v>450</v>
      </c>
      <c r="BE4" s="219" t="s">
        <v>261</v>
      </c>
      <c r="BF4" s="219" t="s">
        <v>261</v>
      </c>
      <c r="BH4" s="221"/>
      <c r="BI4" s="42" t="s">
        <v>202</v>
      </c>
    </row>
    <row r="5" spans="1:65" x14ac:dyDescent="0.2">
      <c r="A5" s="57" t="s">
        <v>460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T9</f>
        <v>0.4375</v>
      </c>
      <c r="I5" s="248">
        <f>I15</f>
        <v>0.5714285714285714</v>
      </c>
      <c r="J5" s="200"/>
      <c r="K5" s="19" t="s">
        <v>88</v>
      </c>
      <c r="L5" s="215" t="s">
        <v>200</v>
      </c>
      <c r="M5" s="6" t="s">
        <v>212</v>
      </c>
      <c r="N5" s="42" t="s">
        <v>463</v>
      </c>
      <c r="O5" s="19" t="s">
        <v>89</v>
      </c>
      <c r="P5" s="200"/>
      <c r="Q5" s="19" t="s">
        <v>89</v>
      </c>
      <c r="R5" s="19" t="s">
        <v>386</v>
      </c>
      <c r="S5" s="200"/>
      <c r="T5" s="6" t="s">
        <v>383</v>
      </c>
      <c r="U5" s="19" t="s">
        <v>211</v>
      </c>
      <c r="V5" s="200"/>
      <c r="W5" s="42" t="s">
        <v>374</v>
      </c>
      <c r="X5" s="217" t="s">
        <v>378</v>
      </c>
      <c r="Y5" s="217" t="s">
        <v>378</v>
      </c>
      <c r="Z5" s="217" t="s">
        <v>378</v>
      </c>
      <c r="AA5" s="217" t="s">
        <v>378</v>
      </c>
      <c r="AB5" s="200"/>
      <c r="AC5" s="216" t="s">
        <v>153</v>
      </c>
      <c r="AD5" s="218" t="s">
        <v>491</v>
      </c>
      <c r="AE5" s="218" t="s">
        <v>1</v>
      </c>
      <c r="AF5" s="200"/>
      <c r="AN5" s="6" t="s">
        <v>155</v>
      </c>
      <c r="AO5" s="16" t="s">
        <v>88</v>
      </c>
      <c r="AP5" s="222"/>
      <c r="BB5" s="16" t="s">
        <v>88</v>
      </c>
      <c r="BD5" s="128" t="s">
        <v>155</v>
      </c>
      <c r="BE5" s="128" t="s">
        <v>163</v>
      </c>
      <c r="BF5" s="128" t="s">
        <v>164</v>
      </c>
      <c r="BH5" s="222"/>
      <c r="BI5" s="16" t="s">
        <v>511</v>
      </c>
    </row>
    <row r="6" spans="1:65" x14ac:dyDescent="0.2">
      <c r="A6" s="57" t="s">
        <v>512</v>
      </c>
      <c r="B6" s="179" t="s">
        <v>52</v>
      </c>
      <c r="C6" s="42" t="s">
        <v>149</v>
      </c>
      <c r="D6" s="218" t="s">
        <v>1</v>
      </c>
      <c r="E6" s="6" t="s">
        <v>348</v>
      </c>
      <c r="F6" s="215" t="s">
        <v>200</v>
      </c>
      <c r="G6" s="216" t="s">
        <v>153</v>
      </c>
      <c r="H6" s="244">
        <f>H26</f>
        <v>0.83333333333333337</v>
      </c>
      <c r="I6" s="249">
        <f>I22</f>
        <v>0.66666666666666663</v>
      </c>
      <c r="J6" s="200"/>
      <c r="K6" s="42" t="s">
        <v>202</v>
      </c>
      <c r="L6" s="64" t="s">
        <v>201</v>
      </c>
      <c r="M6" s="19" t="s">
        <v>494</v>
      </c>
      <c r="N6" s="217" t="s">
        <v>150</v>
      </c>
      <c r="O6" s="219" t="s">
        <v>261</v>
      </c>
      <c r="P6" s="200"/>
      <c r="Q6" s="19" t="s">
        <v>151</v>
      </c>
      <c r="R6" s="64" t="s">
        <v>154</v>
      </c>
      <c r="S6" s="200"/>
      <c r="T6" s="19" t="s">
        <v>449</v>
      </c>
      <c r="U6" s="42" t="s">
        <v>6</v>
      </c>
      <c r="V6" s="200"/>
      <c r="W6" s="19" t="s">
        <v>378</v>
      </c>
      <c r="X6" s="42" t="s">
        <v>8</v>
      </c>
      <c r="Y6" s="42" t="s">
        <v>463</v>
      </c>
      <c r="Z6" s="42" t="s">
        <v>495</v>
      </c>
      <c r="AA6" s="128" t="s">
        <v>90</v>
      </c>
      <c r="AB6" s="200"/>
      <c r="AC6" s="6" t="s">
        <v>348</v>
      </c>
      <c r="AD6" s="6" t="s">
        <v>348</v>
      </c>
      <c r="AE6" s="6" t="s">
        <v>348</v>
      </c>
      <c r="AF6" s="200"/>
      <c r="AN6" s="219" t="s">
        <v>261</v>
      </c>
      <c r="AO6" s="42" t="s">
        <v>202</v>
      </c>
      <c r="AP6" s="221"/>
      <c r="BB6" s="42" t="s">
        <v>202</v>
      </c>
      <c r="BD6" s="16" t="s">
        <v>88</v>
      </c>
      <c r="BE6" s="16" t="s">
        <v>88</v>
      </c>
      <c r="BF6" s="16" t="s">
        <v>88</v>
      </c>
      <c r="BH6" s="221"/>
      <c r="BI6" s="215" t="s">
        <v>513</v>
      </c>
    </row>
    <row r="7" spans="1:65" x14ac:dyDescent="0.2">
      <c r="A7" s="57" t="s">
        <v>514</v>
      </c>
      <c r="B7" s="203" t="s">
        <v>489</v>
      </c>
      <c r="C7" s="250" t="s">
        <v>155</v>
      </c>
      <c r="D7" s="16" t="s">
        <v>88</v>
      </c>
      <c r="E7" s="42" t="s">
        <v>202</v>
      </c>
      <c r="F7" s="219" t="s">
        <v>450</v>
      </c>
      <c r="G7" s="250" t="s">
        <v>500</v>
      </c>
      <c r="H7" s="244">
        <f>H29</f>
        <v>0.16666666666666666</v>
      </c>
      <c r="I7" s="248">
        <f>I29</f>
        <v>0.22222222222222221</v>
      </c>
      <c r="J7" s="200"/>
      <c r="K7" s="218" t="s">
        <v>5</v>
      </c>
      <c r="L7" s="19" t="s">
        <v>94</v>
      </c>
      <c r="M7" s="42" t="s">
        <v>213</v>
      </c>
      <c r="N7" s="6" t="s">
        <v>348</v>
      </c>
      <c r="O7" s="42" t="s">
        <v>498</v>
      </c>
      <c r="P7" s="200"/>
      <c r="Q7" s="64" t="s">
        <v>154</v>
      </c>
      <c r="R7" s="219" t="s">
        <v>261</v>
      </c>
      <c r="S7" s="200"/>
      <c r="T7" s="6" t="s">
        <v>376</v>
      </c>
      <c r="U7" s="6" t="s">
        <v>165</v>
      </c>
      <c r="V7" s="200"/>
      <c r="W7" s="6" t="s">
        <v>164</v>
      </c>
      <c r="X7" s="216" t="s">
        <v>375</v>
      </c>
      <c r="Y7" s="216" t="s">
        <v>375</v>
      </c>
      <c r="Z7" s="216" t="s">
        <v>375</v>
      </c>
      <c r="AA7" s="216" t="s">
        <v>281</v>
      </c>
      <c r="AB7" s="200"/>
      <c r="AC7" s="215" t="s">
        <v>200</v>
      </c>
      <c r="AD7" s="42" t="s">
        <v>493</v>
      </c>
      <c r="AE7" s="215" t="s">
        <v>200</v>
      </c>
      <c r="AF7" s="200"/>
      <c r="AN7" s="42" t="s">
        <v>463</v>
      </c>
      <c r="AO7" s="219" t="s">
        <v>450</v>
      </c>
      <c r="AP7" s="223"/>
      <c r="BB7" s="42" t="s">
        <v>497</v>
      </c>
      <c r="BD7" s="42" t="s">
        <v>372</v>
      </c>
      <c r="BE7" s="42" t="s">
        <v>202</v>
      </c>
      <c r="BF7" s="42" t="s">
        <v>202</v>
      </c>
      <c r="BH7" s="223"/>
      <c r="BI7" s="42" t="s">
        <v>497</v>
      </c>
    </row>
    <row r="8" spans="1:65" x14ac:dyDescent="0.2">
      <c r="A8" s="2"/>
      <c r="B8" s="214"/>
      <c r="C8" s="3"/>
      <c r="D8" s="3"/>
      <c r="E8" s="3"/>
      <c r="F8" s="3"/>
      <c r="G8" s="3"/>
      <c r="I8" s="248"/>
      <c r="J8" s="200"/>
      <c r="K8" s="216" t="s">
        <v>499</v>
      </c>
      <c r="L8" s="6" t="s">
        <v>91</v>
      </c>
      <c r="M8" s="6" t="s">
        <v>210</v>
      </c>
      <c r="N8" s="216" t="s">
        <v>153</v>
      </c>
      <c r="O8" s="218" t="s">
        <v>151</v>
      </c>
      <c r="P8" s="200"/>
      <c r="Q8" s="6" t="s">
        <v>91</v>
      </c>
      <c r="R8" s="6" t="s">
        <v>472</v>
      </c>
      <c r="S8" s="200"/>
      <c r="T8" s="42" t="s">
        <v>213</v>
      </c>
      <c r="U8" s="6" t="s">
        <v>161</v>
      </c>
      <c r="V8" s="200"/>
      <c r="W8" s="42" t="s">
        <v>278</v>
      </c>
      <c r="X8" s="216" t="s">
        <v>278</v>
      </c>
      <c r="Y8" s="216" t="s">
        <v>278</v>
      </c>
      <c r="Z8" s="216" t="s">
        <v>278</v>
      </c>
      <c r="AA8" s="216" t="s">
        <v>278</v>
      </c>
      <c r="AB8" s="200"/>
      <c r="AC8" s="218" t="s">
        <v>1</v>
      </c>
      <c r="AD8" s="218" t="s">
        <v>473</v>
      </c>
      <c r="AE8" s="216" t="s">
        <v>153</v>
      </c>
      <c r="AF8" s="200"/>
      <c r="AN8" s="218" t="s">
        <v>5</v>
      </c>
      <c r="AO8" s="250" t="s">
        <v>500</v>
      </c>
      <c r="AP8" s="224"/>
      <c r="BB8" s="215" t="s">
        <v>200</v>
      </c>
      <c r="BD8" s="215" t="s">
        <v>500</v>
      </c>
      <c r="BE8" s="16" t="s">
        <v>95</v>
      </c>
      <c r="BF8" s="16" t="s">
        <v>95</v>
      </c>
      <c r="BH8" s="224"/>
      <c r="BI8" s="250" t="s">
        <v>515</v>
      </c>
    </row>
    <row r="9" spans="1:65" x14ac:dyDescent="0.2">
      <c r="A9" s="2"/>
      <c r="B9" s="3"/>
      <c r="C9" s="246"/>
      <c r="D9" s="246"/>
      <c r="E9" s="247"/>
      <c r="F9" s="246"/>
      <c r="G9" s="247"/>
      <c r="I9" s="2" t="s">
        <v>453</v>
      </c>
      <c r="J9" s="199"/>
      <c r="K9" s="178">
        <f>COUNTIF(K$11:K$78, "LOSE")/(COUNTIF(K$11:K$78, "WIN")+COUNTIF(K$11:K$78, "LOSE"))</f>
        <v>0.70588235294117652</v>
      </c>
      <c r="L9" s="178">
        <f>COUNTIF(L$11:L$78, "LOSE")/(COUNTIF(L$11:L$78, "WIN")+COUNTIF(L$11:L$78, "LOSE"))</f>
        <v>0.52941176470588236</v>
      </c>
      <c r="M9" s="178">
        <f>COUNTIF(M$11:M$78, "LOSE")/(COUNTIF(M$11:M$78, "WIN")+COUNTIF(M$11:M$78, "LOSE"))</f>
        <v>0.35294117647058826</v>
      </c>
      <c r="N9" s="178">
        <f>COUNTIF(N$11:N$78, "LOSE")/(COUNTIF(N$11:N$78, "WIN")+COUNTIF(N$11:N$78, "LOSE"))</f>
        <v>0.6470588235294118</v>
      </c>
      <c r="O9" s="178">
        <f>COUNTIF(O$11:O$78, "LOSE")/(COUNTIF(O$11:O$78, "WIN")+COUNTIF(O$11:O$78, "LOSE"))</f>
        <v>0.88235294117647056</v>
      </c>
      <c r="P9" s="199"/>
      <c r="Q9" s="178">
        <f>COUNTIF(Q$11:Q$83, "LOSE")/(COUNTIF(Q$11:Q$83, "WIN")+COUNTIF(Q$11:Q$83, "LOSE"))</f>
        <v>0.4375</v>
      </c>
      <c r="R9" s="178" t="e">
        <f>COUNTIF(R$11:R$83, "LOSE")/(COUNTIF(R$11:R$83, "WIN")+COUNTIF(R$11:R$83, "LOSE"))</f>
        <v>#DIV/0!</v>
      </c>
      <c r="S9" s="199"/>
      <c r="T9" s="178">
        <f>COUNTIF(T$11:T$83, "LOSE")/(COUNTIF(T$11:T$83, "WIN")+COUNTIF(T$11:T$83, "LOSE"))</f>
        <v>0.4375</v>
      </c>
      <c r="U9" s="178" t="e">
        <f>COUNTIF(U$11:U$83, "LOSE")/(COUNTIF(U$11:U$83, "WIN")+COUNTIF(U$11:U$83, "LOSE"))</f>
        <v>#DIV/0!</v>
      </c>
      <c r="V9" s="199"/>
      <c r="W9" s="178">
        <f>COUNTIF(W$11:W$83, "LOSE")/(COUNTIF(W$11:W$83, "WIN")+COUNTIF(W$11:W$83, "LOSE"))</f>
        <v>0.625</v>
      </c>
      <c r="X9" s="178">
        <f>COUNTIF(X$11:X$83, "LOSE")/(COUNTIF(X$11:X$83, "WIN")+COUNTIF(X$11:X$83, "LOSE"))</f>
        <v>0.625</v>
      </c>
      <c r="Y9" s="178">
        <f>COUNTIF(Y$11:Y$83, "LOSE")/(COUNTIF(Y$11:Y$83, "WIN")+COUNTIF(Y$11:Y$83, "LOSE"))</f>
        <v>0.875</v>
      </c>
      <c r="Z9" s="178">
        <f>COUNTIF(Z$11:Z$83, "LOSE")/(COUNTIF(Z$11:Z$83, "WIN")+COUNTIF(Z$11:Z$83, "LOSE"))</f>
        <v>0.6875</v>
      </c>
      <c r="AA9" s="178">
        <f>COUNTIF(AA$11:AA$83, "LOSE")/(COUNTIF(AA$11:AA$83, "WIN")+COUNTIF(AA$11:AA$83, "LOSE"))</f>
        <v>1</v>
      </c>
      <c r="AB9" s="199"/>
      <c r="AC9" s="178">
        <f>COUNTIF(AC$11:AC$83, "LOSE")/(COUNTIF(AC$11:AC$83, "WIN")+COUNTIF(AC$11:AC$83, "LOSE"))</f>
        <v>0.8666666666666667</v>
      </c>
      <c r="AD9" s="178">
        <f>COUNTIF(AD$11:AD$83, "LOSE")/(COUNTIF(AD$11:AD$83, "WIN")+COUNTIF(AD$11:AD$83, "LOSE"))</f>
        <v>0.4375</v>
      </c>
      <c r="AE9" s="178">
        <f>COUNTIF(AE$11:AE$83, "LOSE")/(COUNTIF(AE$11:AE$83, "WIN")+COUNTIF(AE$11:AE$83, "LOSE"))</f>
        <v>0.83333333333333337</v>
      </c>
      <c r="AF9" s="199"/>
      <c r="AN9" s="178">
        <f>COUNTIF(AN$11:AN$83, "LOSE")/(COUNTIF(AN$11:AN$83, "WIN")+COUNTIF(AN$11:AN$83, "LOSE"))</f>
        <v>0.3125</v>
      </c>
      <c r="AO9" s="178">
        <f>COUNTIF(AO$11:AO$83, "LOSE")/(COUNTIF(AO$11:AO$83, "WIN")+COUNTIF(AO$11:AO$83, "LOSE"))</f>
        <v>0.16666666666666666</v>
      </c>
      <c r="AP9" s="224"/>
      <c r="BB9" s="178">
        <f>COUNTIF(BB$11:BB$83, "LOSE")/(COUNTIF(BB$11:BB$83, "WIN")+COUNTIF(BB$11:BB$83, "LOSE"))</f>
        <v>0.3125</v>
      </c>
      <c r="BD9" s="178">
        <f>COUNTIF(BD$11:BD$83, "LOSE")/(COUNTIF(BD$11:BD$83, "WIN")+COUNTIF(BD$11:BD$83, "LOSE"))</f>
        <v>0.1875</v>
      </c>
      <c r="BE9" s="178">
        <f>COUNTIF(BE$11:BE$83, "LOSE")/(COUNTIF(BE$11:BE$83, "WIN")+COUNTIF(BE$11:BE$83, "LOSE"))</f>
        <v>0.2</v>
      </c>
      <c r="BF9" s="178">
        <f>COUNTIF(BF$11:BF$83, "LOSE")/(COUNTIF(BF$11:BF$83, "WIN")+COUNTIF(BF$11:BF$83, "LOSE"))</f>
        <v>0.2</v>
      </c>
      <c r="BH9" s="224"/>
      <c r="BI9" s="178">
        <f>COUNTIF(BI$11:BI$83, "LOSE")/(COUNTIF(BI$11:BI$83, "WIN")+COUNTIF(BI$11:BI$83, "LOSE"))</f>
        <v>0.33333333333333331</v>
      </c>
      <c r="BJ9" s="178" t="e">
        <f>COUNTIF(BJ$11:BJ$83, "LOSE")/(COUNTIF(BJ$11:BJ$83, "WIN")+COUNTIF(BJ$11:BJ$83, "LOSE"))</f>
        <v>#DIV/0!</v>
      </c>
      <c r="BK9" s="178" t="e">
        <f>COUNTIF(BK$11:BK$83, "LOSE")/(COUNTIF(BK$11:BK$83, "WIN")+COUNTIF(BK$11:BK$83, "LOSE"))</f>
        <v>#DIV/0!</v>
      </c>
      <c r="BL9" s="178" t="e">
        <f>COUNTIF(BL$11:BL$83, "LOSE")/(COUNTIF(BL$11:BL$83, "WIN")+COUNTIF(BL$11:BL$83, "LOSE"))</f>
        <v>#DIV/0!</v>
      </c>
      <c r="BM9" s="178" t="e">
        <f>COUNTIF(BM$11:BM$83, "LOSE")/(COUNTIF(BM$11:BM$83, "WIN")+COUNTIF(BM$11:BM$83, "LOSE"))</f>
        <v>#DIV/0!</v>
      </c>
    </row>
    <row r="10" spans="1:65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178">
        <f>I12</f>
        <v>0.61904761904761907</v>
      </c>
      <c r="R10" s="178" t="e">
        <f>I13</f>
        <v>#DIV/0!</v>
      </c>
      <c r="S10" s="199"/>
      <c r="T10" s="178">
        <f>I15</f>
        <v>0.5714285714285714</v>
      </c>
      <c r="U10" s="178" t="e">
        <f>I16</f>
        <v>#DIV/0!</v>
      </c>
      <c r="V10" s="199"/>
      <c r="W10" s="178">
        <f>I18</f>
        <v>0.52380952380952384</v>
      </c>
      <c r="X10" s="178">
        <f>I19</f>
        <v>0.52380952380952384</v>
      </c>
      <c r="Y10" s="178">
        <f>I20</f>
        <v>0.66666666666666663</v>
      </c>
      <c r="Z10" s="178">
        <f>I21</f>
        <v>0.61904761904761907</v>
      </c>
      <c r="AA10" s="178">
        <f>I22</f>
        <v>0.66666666666666663</v>
      </c>
      <c r="AB10" s="199"/>
      <c r="AC10" s="178">
        <f>I24</f>
        <v>0.82352941176470584</v>
      </c>
      <c r="AD10" s="178">
        <f>I25</f>
        <v>0.41176470588235292</v>
      </c>
      <c r="AE10" s="178">
        <f>I26</f>
        <v>0.94117647058823528</v>
      </c>
      <c r="AF10" s="199"/>
      <c r="AN10" s="178">
        <f>I28</f>
        <v>0.23529411764705882</v>
      </c>
      <c r="AO10" s="178">
        <f>I29</f>
        <v>0.22222222222222221</v>
      </c>
      <c r="AP10" s="224"/>
      <c r="AS10" s="5"/>
      <c r="AV10" s="5"/>
      <c r="AW10" s="5"/>
      <c r="BB10" s="178">
        <f>I31</f>
        <v>0.23529411764705882</v>
      </c>
      <c r="BD10" s="178">
        <f>I32</f>
        <v>5.8823529411764705E-2</v>
      </c>
      <c r="BE10" s="178">
        <f>I33</f>
        <v>0.1875</v>
      </c>
      <c r="BF10" s="178">
        <f>I34</f>
        <v>0.125</v>
      </c>
      <c r="BH10" s="224"/>
      <c r="BI10" s="178">
        <f>I36</f>
        <v>0.44444444444444442</v>
      </c>
      <c r="BJ10" s="178"/>
      <c r="BK10" s="178"/>
      <c r="BL10" s="178"/>
      <c r="BM10" s="178"/>
    </row>
    <row r="11" spans="1:65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01"/>
      <c r="R11" s="201"/>
      <c r="S11" s="199"/>
      <c r="V11" s="199"/>
      <c r="W11" s="201"/>
      <c r="AB11" s="199"/>
      <c r="AF11" s="199"/>
      <c r="AP11" s="201"/>
      <c r="BH11" s="201"/>
    </row>
    <row r="12" spans="1:65" x14ac:dyDescent="0.2">
      <c r="A12" s="57" t="s">
        <v>459</v>
      </c>
      <c r="B12" s="203" t="s">
        <v>489</v>
      </c>
      <c r="C12" s="42" t="s">
        <v>199</v>
      </c>
      <c r="D12" s="19" t="s">
        <v>386</v>
      </c>
      <c r="E12" s="217" t="s">
        <v>387</v>
      </c>
      <c r="F12" s="64" t="s">
        <v>154</v>
      </c>
      <c r="G12" s="6" t="s">
        <v>472</v>
      </c>
      <c r="H12" s="236">
        <f>Q9</f>
        <v>0.4375</v>
      </c>
      <c r="I12" s="65">
        <f>COUNTIF(J12:CG12, "WIN")/(COUNTIF(J12:CG12, "WIN")+COUNTIF(J12:CG12, "LOSE"))</f>
        <v>0.61904761904761907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72"/>
      <c r="S12" s="199"/>
      <c r="T12" s="58" t="s">
        <v>270</v>
      </c>
      <c r="U12" s="72"/>
      <c r="V12" s="199"/>
      <c r="W12" s="61" t="s">
        <v>273</v>
      </c>
      <c r="X12" s="61" t="s">
        <v>273</v>
      </c>
      <c r="Y12" s="61" t="s">
        <v>273</v>
      </c>
      <c r="Z12" s="61" t="s">
        <v>273</v>
      </c>
      <c r="AA12" s="61" t="s">
        <v>273</v>
      </c>
      <c r="AB12" s="199"/>
      <c r="AC12" s="58" t="s">
        <v>270</v>
      </c>
      <c r="AD12" s="58" t="s">
        <v>270</v>
      </c>
      <c r="AE12" s="58" t="s">
        <v>270</v>
      </c>
      <c r="AF12" s="199"/>
      <c r="AI12" s="5"/>
      <c r="AL12" s="5"/>
      <c r="AM12" s="5"/>
      <c r="AN12" s="58" t="s">
        <v>270</v>
      </c>
      <c r="AO12" s="61" t="s">
        <v>273</v>
      </c>
      <c r="AP12" s="207"/>
      <c r="AS12" s="5"/>
      <c r="AV12" s="5"/>
      <c r="AW12" s="5"/>
      <c r="BB12" s="58" t="s">
        <v>270</v>
      </c>
      <c r="BD12" s="58" t="s">
        <v>270</v>
      </c>
      <c r="BE12" s="58" t="s">
        <v>270</v>
      </c>
      <c r="BF12" s="58" t="s">
        <v>270</v>
      </c>
      <c r="BH12" s="207"/>
      <c r="BI12" s="58" t="s">
        <v>270</v>
      </c>
    </row>
    <row r="13" spans="1:65" x14ac:dyDescent="0.2">
      <c r="A13" s="57" t="s">
        <v>505</v>
      </c>
      <c r="B13" s="203" t="s">
        <v>489</v>
      </c>
      <c r="C13" s="42" t="s">
        <v>199</v>
      </c>
      <c r="D13" s="19" t="s">
        <v>386</v>
      </c>
      <c r="E13" s="64" t="s">
        <v>154</v>
      </c>
      <c r="F13" s="219" t="s">
        <v>261</v>
      </c>
      <c r="G13" s="6" t="s">
        <v>472</v>
      </c>
      <c r="H13" s="244" t="e">
        <f>R9</f>
        <v>#DIV/0!</v>
      </c>
      <c r="I13" s="65" t="e">
        <f>COUNTIF(J13:CG13, "WIN")/(COUNTIF(J13:CG13, "WIN")+COUNTIF(J13:CG13, "LOSE"))</f>
        <v>#DIV/0!</v>
      </c>
      <c r="J13" s="199"/>
      <c r="K13" s="71"/>
      <c r="L13" s="72"/>
      <c r="M13" s="72"/>
      <c r="N13" s="71"/>
      <c r="O13" s="72"/>
      <c r="P13" s="199"/>
      <c r="Q13" s="72"/>
      <c r="R13" s="205" t="s">
        <v>384</v>
      </c>
      <c r="S13" s="199"/>
      <c r="T13" s="72"/>
      <c r="U13" s="72"/>
      <c r="V13" s="199"/>
      <c r="W13" s="72"/>
      <c r="X13" s="72"/>
      <c r="Y13" s="72"/>
      <c r="Z13" s="72"/>
      <c r="AA13" s="72"/>
      <c r="AB13" s="199"/>
      <c r="AC13" s="72"/>
      <c r="AD13" s="72"/>
      <c r="AE13" s="72"/>
      <c r="AF13" s="199"/>
      <c r="AI13" s="5"/>
      <c r="AL13" s="5"/>
      <c r="AM13" s="5"/>
      <c r="AN13" s="72"/>
      <c r="AO13" s="72"/>
      <c r="AP13" s="207"/>
      <c r="AS13" s="5"/>
      <c r="AV13" s="5"/>
      <c r="AW13" s="5"/>
      <c r="BB13" s="72"/>
      <c r="BC13" s="72"/>
      <c r="BD13" s="72"/>
      <c r="BE13" s="72"/>
      <c r="BF13" s="72"/>
      <c r="BH13" s="207"/>
      <c r="BI13" s="72"/>
    </row>
    <row r="14" spans="1:65" s="202" customFormat="1" x14ac:dyDescent="0.2">
      <c r="A14" s="200"/>
      <c r="B14" s="200"/>
      <c r="C14" s="199"/>
      <c r="D14" s="199"/>
      <c r="E14" s="199"/>
      <c r="F14" s="199"/>
      <c r="G14" s="199"/>
      <c r="H14" s="200"/>
      <c r="I14" s="200"/>
      <c r="J14" s="199"/>
      <c r="K14" s="199"/>
      <c r="L14" s="199"/>
      <c r="M14" s="199"/>
      <c r="N14" s="199"/>
      <c r="O14" s="199"/>
      <c r="P14" s="199"/>
      <c r="Q14" s="201"/>
      <c r="R14" s="201"/>
      <c r="S14" s="199"/>
      <c r="V14" s="199"/>
      <c r="W14" s="201"/>
      <c r="AB14" s="199"/>
      <c r="AF14" s="199"/>
      <c r="AP14" s="201"/>
      <c r="BH14" s="201"/>
    </row>
    <row r="15" spans="1:65" x14ac:dyDescent="0.2">
      <c r="A15" s="57" t="s">
        <v>460</v>
      </c>
      <c r="B15" s="179" t="s">
        <v>490</v>
      </c>
      <c r="C15" s="6" t="s">
        <v>248</v>
      </c>
      <c r="D15" s="6" t="s">
        <v>383</v>
      </c>
      <c r="E15" s="19" t="s">
        <v>449</v>
      </c>
      <c r="F15" s="6" t="s">
        <v>376</v>
      </c>
      <c r="G15" s="42" t="s">
        <v>213</v>
      </c>
      <c r="H15" s="235">
        <f>T9</f>
        <v>0.4375</v>
      </c>
      <c r="I15" s="65">
        <f>COUNTIF(J15:CG15, "WIN")/(COUNTIF(J15:CG15, "WIN")+COUNTIF(J15:CG15, "LOSE"))</f>
        <v>0.5714285714285714</v>
      </c>
      <c r="K15" s="61" t="s">
        <v>273</v>
      </c>
      <c r="L15" s="61" t="s">
        <v>273</v>
      </c>
      <c r="M15" s="58" t="s">
        <v>270</v>
      </c>
      <c r="N15" s="58" t="s">
        <v>270</v>
      </c>
      <c r="O15" s="61" t="s">
        <v>273</v>
      </c>
      <c r="Q15" s="61" t="s">
        <v>273</v>
      </c>
      <c r="R15" s="72"/>
      <c r="T15" s="205" t="s">
        <v>384</v>
      </c>
      <c r="U15" s="72"/>
      <c r="W15" s="61" t="s">
        <v>273</v>
      </c>
      <c r="X15" s="58" t="s">
        <v>270</v>
      </c>
      <c r="Y15" s="61" t="s">
        <v>273</v>
      </c>
      <c r="Z15" s="61" t="s">
        <v>273</v>
      </c>
      <c r="AA15" s="61" t="s">
        <v>273</v>
      </c>
      <c r="AC15" s="58" t="s">
        <v>270</v>
      </c>
      <c r="AD15" s="58" t="s">
        <v>270</v>
      </c>
      <c r="AE15" s="61" t="s">
        <v>273</v>
      </c>
      <c r="AI15" s="5"/>
      <c r="AL15" s="5"/>
      <c r="AM15" s="5"/>
      <c r="AN15" s="58" t="s">
        <v>270</v>
      </c>
      <c r="AO15" s="58" t="s">
        <v>270</v>
      </c>
      <c r="AP15" s="207"/>
      <c r="AS15" s="5"/>
      <c r="AV15" s="5"/>
      <c r="AW15" s="5"/>
      <c r="BB15" s="58" t="s">
        <v>270</v>
      </c>
      <c r="BD15" s="58" t="s">
        <v>270</v>
      </c>
      <c r="BE15" s="58" t="s">
        <v>270</v>
      </c>
      <c r="BF15" s="58" t="s">
        <v>270</v>
      </c>
      <c r="BH15" s="207"/>
      <c r="BI15" s="58" t="s">
        <v>270</v>
      </c>
    </row>
    <row r="16" spans="1:65" x14ac:dyDescent="0.2">
      <c r="A16" s="57" t="s">
        <v>506</v>
      </c>
      <c r="B16" s="203" t="s">
        <v>53</v>
      </c>
      <c r="C16" s="6" t="s">
        <v>376</v>
      </c>
      <c r="D16" s="19" t="s">
        <v>211</v>
      </c>
      <c r="E16" s="42" t="s">
        <v>6</v>
      </c>
      <c r="F16" s="6" t="s">
        <v>165</v>
      </c>
      <c r="G16" s="6" t="s">
        <v>161</v>
      </c>
      <c r="H16" s="244" t="e">
        <f>U9</f>
        <v>#DIV/0!</v>
      </c>
      <c r="I16" s="65" t="e">
        <f>COUNTIF(J16:CG16, "WIN")/(COUNTIF(J16:CG16, "WIN")+COUNTIF(J16:CG16, "LOSE"))</f>
        <v>#DIV/0!</v>
      </c>
      <c r="K16" s="71"/>
      <c r="L16" s="72"/>
      <c r="M16" s="72"/>
      <c r="N16" s="71"/>
      <c r="O16" s="72"/>
      <c r="Q16" s="72"/>
      <c r="R16" s="72"/>
      <c r="T16" s="72"/>
      <c r="U16" s="205" t="s">
        <v>384</v>
      </c>
      <c r="W16" s="72"/>
      <c r="X16" s="72"/>
      <c r="Y16" s="72"/>
      <c r="Z16" s="72"/>
      <c r="AA16" s="72"/>
      <c r="AB16" s="199"/>
      <c r="AC16" s="72"/>
      <c r="AD16" s="72"/>
      <c r="AE16" s="72"/>
      <c r="AF16" s="199"/>
      <c r="AI16" s="5"/>
      <c r="AL16" s="5"/>
      <c r="AM16" s="5"/>
      <c r="AN16" s="72"/>
      <c r="AO16" s="72"/>
      <c r="AP16" s="207"/>
      <c r="AS16" s="5"/>
      <c r="AV16" s="5"/>
      <c r="AW16" s="5"/>
      <c r="BB16" s="72"/>
      <c r="BC16" s="72"/>
      <c r="BD16" s="72"/>
      <c r="BE16" s="72"/>
      <c r="BF16" s="72"/>
      <c r="BH16" s="207"/>
      <c r="BI16" s="72"/>
    </row>
    <row r="18" spans="1:61" x14ac:dyDescent="0.2">
      <c r="A18" s="57" t="s">
        <v>433</v>
      </c>
      <c r="B18" s="179" t="s">
        <v>52</v>
      </c>
      <c r="C18" s="128" t="s">
        <v>370</v>
      </c>
      <c r="D18" s="42" t="s">
        <v>374</v>
      </c>
      <c r="E18" s="217" t="s">
        <v>378</v>
      </c>
      <c r="F18" s="6" t="s">
        <v>164</v>
      </c>
      <c r="G18" s="216" t="s">
        <v>278</v>
      </c>
      <c r="H18" s="235">
        <f>W9</f>
        <v>0.625</v>
      </c>
      <c r="I18" s="65">
        <f>COUNTIF(J18:CG18, "WIN")/(COUNTIF(J18:CG18, "WIN")+COUNTIF(J18:CG18, "LOSE"))</f>
        <v>0.52380952380952384</v>
      </c>
      <c r="J18" s="206"/>
      <c r="K18" s="61" t="s">
        <v>273</v>
      </c>
      <c r="L18" s="58" t="s">
        <v>270</v>
      </c>
      <c r="M18" s="58" t="s">
        <v>270</v>
      </c>
      <c r="N18" s="61" t="s">
        <v>273</v>
      </c>
      <c r="O18" s="61" t="s">
        <v>273</v>
      </c>
      <c r="P18" s="206"/>
      <c r="Q18" s="58" t="s">
        <v>270</v>
      </c>
      <c r="R18" s="72"/>
      <c r="S18" s="206"/>
      <c r="T18" s="58" t="s">
        <v>270</v>
      </c>
      <c r="U18" s="72"/>
      <c r="V18" s="206"/>
      <c r="W18" s="205" t="s">
        <v>384</v>
      </c>
      <c r="X18" s="58" t="s">
        <v>270</v>
      </c>
      <c r="Y18" s="61" t="s">
        <v>273</v>
      </c>
      <c r="Z18" s="61" t="s">
        <v>273</v>
      </c>
      <c r="AA18" s="61" t="s">
        <v>273</v>
      </c>
      <c r="AB18" s="206"/>
      <c r="AC18" s="61" t="s">
        <v>273</v>
      </c>
      <c r="AD18" s="58" t="s">
        <v>270</v>
      </c>
      <c r="AE18" s="61" t="s">
        <v>273</v>
      </c>
      <c r="AF18" s="206"/>
      <c r="AI18" s="5"/>
      <c r="AL18" s="5"/>
      <c r="AM18" s="5"/>
      <c r="AN18" s="58" t="s">
        <v>270</v>
      </c>
      <c r="AO18" s="58" t="s">
        <v>270</v>
      </c>
      <c r="AP18" s="209"/>
      <c r="AS18" s="5"/>
      <c r="AV18" s="5"/>
      <c r="AW18" s="5"/>
      <c r="BB18" s="61" t="s">
        <v>273</v>
      </c>
      <c r="BD18" s="58" t="s">
        <v>270</v>
      </c>
      <c r="BE18" s="58" t="s">
        <v>270</v>
      </c>
      <c r="BF18" s="58" t="s">
        <v>270</v>
      </c>
      <c r="BH18" s="209"/>
      <c r="BI18" s="61" t="s">
        <v>273</v>
      </c>
    </row>
    <row r="19" spans="1:61" x14ac:dyDescent="0.2">
      <c r="A19" s="57" t="s">
        <v>481</v>
      </c>
      <c r="B19" s="179" t="s">
        <v>52</v>
      </c>
      <c r="C19" s="128" t="s">
        <v>90</v>
      </c>
      <c r="D19" s="217" t="s">
        <v>378</v>
      </c>
      <c r="E19" s="42" t="s">
        <v>8</v>
      </c>
      <c r="F19" s="216" t="s">
        <v>375</v>
      </c>
      <c r="G19" s="216" t="s">
        <v>278</v>
      </c>
      <c r="H19" s="244">
        <f>X9</f>
        <v>0.625</v>
      </c>
      <c r="I19" s="65">
        <f>COUNTIF(J19:CG19, "WIN")/(COUNTIF(J19:CG19, "WIN")+COUNTIF(J19:CG19, "LOSE"))</f>
        <v>0.52380952380952384</v>
      </c>
      <c r="K19" s="61" t="s">
        <v>273</v>
      </c>
      <c r="L19" s="58" t="s">
        <v>270</v>
      </c>
      <c r="M19" s="58" t="s">
        <v>270</v>
      </c>
      <c r="N19" s="61" t="s">
        <v>273</v>
      </c>
      <c r="O19" s="61" t="s">
        <v>273</v>
      </c>
      <c r="Q19" s="58" t="s">
        <v>270</v>
      </c>
      <c r="R19" s="72"/>
      <c r="T19" s="58" t="s">
        <v>270</v>
      </c>
      <c r="U19" s="72"/>
      <c r="W19" s="61" t="s">
        <v>273</v>
      </c>
      <c r="X19" s="205" t="s">
        <v>384</v>
      </c>
      <c r="Y19" s="61" t="s">
        <v>273</v>
      </c>
      <c r="Z19" s="58" t="s">
        <v>270</v>
      </c>
      <c r="AA19" s="61" t="s">
        <v>273</v>
      </c>
      <c r="AC19" s="61" t="s">
        <v>273</v>
      </c>
      <c r="AD19" s="61" t="s">
        <v>273</v>
      </c>
      <c r="AE19" s="61" t="s">
        <v>273</v>
      </c>
      <c r="AL19" s="5"/>
      <c r="AM19" s="5"/>
      <c r="AN19" s="58" t="s">
        <v>270</v>
      </c>
      <c r="AO19" s="58" t="s">
        <v>270</v>
      </c>
      <c r="AP19" s="207"/>
      <c r="AV19" s="5"/>
      <c r="AW19" s="5"/>
      <c r="BB19" s="61" t="s">
        <v>273</v>
      </c>
      <c r="BD19" s="58" t="s">
        <v>270</v>
      </c>
      <c r="BE19" s="58" t="s">
        <v>270</v>
      </c>
      <c r="BF19" s="58" t="s">
        <v>270</v>
      </c>
      <c r="BH19" s="207"/>
      <c r="BI19" s="58" t="s">
        <v>270</v>
      </c>
    </row>
    <row r="20" spans="1:61" x14ac:dyDescent="0.2">
      <c r="A20" s="57" t="s">
        <v>482</v>
      </c>
      <c r="B20" s="179" t="s">
        <v>52</v>
      </c>
      <c r="C20" s="128" t="s">
        <v>90</v>
      </c>
      <c r="D20" s="217" t="s">
        <v>378</v>
      </c>
      <c r="E20" s="42" t="s">
        <v>463</v>
      </c>
      <c r="F20" s="216" t="s">
        <v>375</v>
      </c>
      <c r="G20" s="216" t="s">
        <v>278</v>
      </c>
      <c r="H20" s="244">
        <f>Y9</f>
        <v>0.875</v>
      </c>
      <c r="I20" s="65">
        <f>COUNTIF(J20:CG20, "WIN")/(COUNTIF(J20:CG20, "WIN")+COUNTIF(J20:CG20, "LOSE"))</f>
        <v>0.66666666666666663</v>
      </c>
      <c r="K20" s="61" t="s">
        <v>273</v>
      </c>
      <c r="L20" s="58" t="s">
        <v>270</v>
      </c>
      <c r="M20" s="58" t="s">
        <v>270</v>
      </c>
      <c r="N20" s="61" t="s">
        <v>273</v>
      </c>
      <c r="O20" s="61" t="s">
        <v>273</v>
      </c>
      <c r="Q20" s="58" t="s">
        <v>270</v>
      </c>
      <c r="R20" s="72"/>
      <c r="T20" s="58" t="s">
        <v>270</v>
      </c>
      <c r="U20" s="72"/>
      <c r="W20" s="61" t="s">
        <v>273</v>
      </c>
      <c r="X20" s="58" t="s">
        <v>270</v>
      </c>
      <c r="Y20" s="205" t="s">
        <v>384</v>
      </c>
      <c r="Z20" s="58" t="s">
        <v>270</v>
      </c>
      <c r="AA20" s="61" t="s">
        <v>273</v>
      </c>
      <c r="AC20" s="61" t="s">
        <v>273</v>
      </c>
      <c r="AD20" s="58" t="s">
        <v>270</v>
      </c>
      <c r="AE20" s="61" t="s">
        <v>273</v>
      </c>
      <c r="AL20" s="5"/>
      <c r="AM20" s="5"/>
      <c r="AN20" s="58" t="s">
        <v>270</v>
      </c>
      <c r="AO20" s="58" t="s">
        <v>270</v>
      </c>
      <c r="AP20" s="207"/>
      <c r="AV20" s="5"/>
      <c r="AW20" s="5"/>
      <c r="BB20" s="58" t="s">
        <v>270</v>
      </c>
      <c r="BD20" s="58" t="s">
        <v>270</v>
      </c>
      <c r="BE20" s="58" t="s">
        <v>270</v>
      </c>
      <c r="BF20" s="58" t="s">
        <v>270</v>
      </c>
      <c r="BH20" s="207"/>
      <c r="BI20" s="58" t="s">
        <v>270</v>
      </c>
    </row>
    <row r="21" spans="1:61" x14ac:dyDescent="0.2">
      <c r="A21" s="57" t="s">
        <v>485</v>
      </c>
      <c r="B21" s="179" t="s">
        <v>52</v>
      </c>
      <c r="C21" s="128" t="s">
        <v>90</v>
      </c>
      <c r="D21" s="217" t="s">
        <v>378</v>
      </c>
      <c r="E21" s="42" t="s">
        <v>495</v>
      </c>
      <c r="F21" s="216" t="s">
        <v>281</v>
      </c>
      <c r="G21" s="216" t="s">
        <v>278</v>
      </c>
      <c r="H21" s="244">
        <f>Z9</f>
        <v>0.6875</v>
      </c>
      <c r="I21" s="65">
        <f>COUNTIF(J21:CG21, "WIN")/(COUNTIF(J21:CG21, "WIN")+COUNTIF(J21:CG21, "LOSE"))</f>
        <v>0.61904761904761907</v>
      </c>
      <c r="K21" s="61" t="s">
        <v>273</v>
      </c>
      <c r="L21" s="58" t="s">
        <v>270</v>
      </c>
      <c r="M21" s="58" t="s">
        <v>270</v>
      </c>
      <c r="N21" s="61" t="s">
        <v>273</v>
      </c>
      <c r="O21" s="61" t="s">
        <v>273</v>
      </c>
      <c r="Q21" s="58" t="s">
        <v>270</v>
      </c>
      <c r="R21" s="72"/>
      <c r="T21" s="58" t="s">
        <v>270</v>
      </c>
      <c r="U21" s="72"/>
      <c r="W21" s="58" t="s">
        <v>270</v>
      </c>
      <c r="X21" s="58" t="s">
        <v>270</v>
      </c>
      <c r="Y21" s="61" t="s">
        <v>273</v>
      </c>
      <c r="Z21" s="205" t="s">
        <v>384</v>
      </c>
      <c r="AA21" s="61" t="s">
        <v>273</v>
      </c>
      <c r="AC21" s="61" t="s">
        <v>273</v>
      </c>
      <c r="AD21" s="58" t="s">
        <v>270</v>
      </c>
      <c r="AE21" s="61" t="s">
        <v>273</v>
      </c>
      <c r="AL21" s="5"/>
      <c r="AM21" s="5"/>
      <c r="AN21" s="58" t="s">
        <v>270</v>
      </c>
      <c r="AO21" s="58" t="s">
        <v>270</v>
      </c>
      <c r="AP21" s="207"/>
      <c r="AV21" s="5"/>
      <c r="AW21" s="5"/>
      <c r="BB21" s="58" t="s">
        <v>270</v>
      </c>
      <c r="BD21" s="58" t="s">
        <v>270</v>
      </c>
      <c r="BE21" s="58" t="s">
        <v>270</v>
      </c>
      <c r="BF21" s="58" t="s">
        <v>270</v>
      </c>
      <c r="BH21" s="207"/>
      <c r="BI21" s="61" t="s">
        <v>273</v>
      </c>
    </row>
    <row r="22" spans="1:61" x14ac:dyDescent="0.2">
      <c r="A22" s="57" t="s">
        <v>510</v>
      </c>
      <c r="B22" s="179" t="s">
        <v>52</v>
      </c>
      <c r="C22" s="42" t="s">
        <v>463</v>
      </c>
      <c r="D22" s="217" t="s">
        <v>378</v>
      </c>
      <c r="E22" s="128" t="s">
        <v>90</v>
      </c>
      <c r="F22" s="216" t="s">
        <v>281</v>
      </c>
      <c r="G22" s="216" t="s">
        <v>278</v>
      </c>
      <c r="H22" s="244">
        <f>AA9</f>
        <v>1</v>
      </c>
      <c r="I22" s="65">
        <f>COUNTIF(J22:CG22, "WIN")/(COUNTIF(J22:CG22, "WIN")+COUNTIF(J22:CG22, "LOSE"))</f>
        <v>0.66666666666666663</v>
      </c>
      <c r="K22" s="61" t="s">
        <v>273</v>
      </c>
      <c r="L22" s="58" t="s">
        <v>270</v>
      </c>
      <c r="M22" s="58" t="s">
        <v>270</v>
      </c>
      <c r="N22" s="58" t="s">
        <v>270</v>
      </c>
      <c r="O22" s="58" t="s">
        <v>270</v>
      </c>
      <c r="Q22" s="58" t="s">
        <v>270</v>
      </c>
      <c r="R22" s="72"/>
      <c r="T22" s="58" t="s">
        <v>270</v>
      </c>
      <c r="U22" s="72"/>
      <c r="W22" s="58" t="s">
        <v>270</v>
      </c>
      <c r="X22" s="61" t="s">
        <v>273</v>
      </c>
      <c r="Y22" s="61" t="s">
        <v>273</v>
      </c>
      <c r="Z22" s="61" t="s">
        <v>273</v>
      </c>
      <c r="AA22" s="205" t="s">
        <v>384</v>
      </c>
      <c r="AC22" s="61" t="s">
        <v>273</v>
      </c>
      <c r="AD22" s="58" t="s">
        <v>270</v>
      </c>
      <c r="AE22" s="72"/>
      <c r="AL22" s="5"/>
      <c r="AM22" s="5"/>
      <c r="AN22" s="58" t="s">
        <v>270</v>
      </c>
      <c r="AP22" s="207"/>
      <c r="AV22" s="5"/>
      <c r="AW22" s="5"/>
      <c r="BB22" s="61" t="s">
        <v>273</v>
      </c>
      <c r="BC22" s="72"/>
      <c r="BD22" s="58" t="s">
        <v>270</v>
      </c>
      <c r="BE22" s="58" t="s">
        <v>270</v>
      </c>
      <c r="BF22" s="58" t="s">
        <v>270</v>
      </c>
      <c r="BH22" s="207"/>
    </row>
    <row r="23" spans="1:61" s="202" customFormat="1" x14ac:dyDescent="0.2">
      <c r="A23" s="200"/>
      <c r="B23" s="200"/>
      <c r="C23" s="199"/>
      <c r="D23" s="199"/>
      <c r="E23" s="199"/>
      <c r="F23" s="199"/>
      <c r="G23" s="199"/>
      <c r="H23" s="200"/>
      <c r="I23" s="200"/>
      <c r="J23" s="199"/>
      <c r="K23" s="199"/>
      <c r="L23" s="199"/>
      <c r="M23" s="199"/>
      <c r="N23" s="199"/>
      <c r="O23" s="199"/>
      <c r="P23" s="199"/>
      <c r="Q23" s="201"/>
      <c r="R23" s="201"/>
      <c r="S23" s="199"/>
      <c r="U23" s="201"/>
      <c r="V23" s="199"/>
      <c r="W23" s="201"/>
      <c r="AB23" s="199"/>
      <c r="AF23" s="199"/>
      <c r="AP23" s="201"/>
      <c r="BH23" s="201"/>
    </row>
    <row r="24" spans="1:61" x14ac:dyDescent="0.2">
      <c r="A24" s="57" t="s">
        <v>455</v>
      </c>
      <c r="B24" s="179" t="s">
        <v>52</v>
      </c>
      <c r="C24" s="42" t="s">
        <v>149</v>
      </c>
      <c r="D24" s="216" t="s">
        <v>153</v>
      </c>
      <c r="E24" s="6" t="s">
        <v>348</v>
      </c>
      <c r="F24" s="215" t="s">
        <v>200</v>
      </c>
      <c r="G24" s="218" t="s">
        <v>1</v>
      </c>
      <c r="H24" s="244">
        <f>AC9</f>
        <v>0.8666666666666667</v>
      </c>
      <c r="I24" s="65">
        <f>COUNTIF(J24:CG24, "WIN")/(COUNTIF(J24:CG24, "WIN")+COUNTIF(J24:CG24, "LOSE"))</f>
        <v>0.82352941176470584</v>
      </c>
      <c r="K24" s="58" t="s">
        <v>270</v>
      </c>
      <c r="L24" s="58" t="s">
        <v>270</v>
      </c>
      <c r="M24" s="58" t="s">
        <v>270</v>
      </c>
      <c r="N24" s="58" t="s">
        <v>270</v>
      </c>
      <c r="O24" s="61" t="s">
        <v>273</v>
      </c>
      <c r="Q24" s="58" t="s">
        <v>270</v>
      </c>
      <c r="R24" s="72"/>
      <c r="T24" s="61" t="s">
        <v>273</v>
      </c>
      <c r="U24" s="72"/>
      <c r="W24" s="58" t="s">
        <v>270</v>
      </c>
      <c r="X24" s="58" t="s">
        <v>270</v>
      </c>
      <c r="Y24" s="58" t="s">
        <v>270</v>
      </c>
      <c r="Z24" s="58" t="s">
        <v>270</v>
      </c>
      <c r="AA24" s="72"/>
      <c r="AC24" s="205" t="s">
        <v>384</v>
      </c>
      <c r="AD24" s="58" t="s">
        <v>270</v>
      </c>
      <c r="AE24" s="72"/>
      <c r="AI24" s="5"/>
      <c r="AL24" s="5"/>
      <c r="AM24" s="5"/>
      <c r="AN24" s="61" t="s">
        <v>273</v>
      </c>
      <c r="AP24" s="207"/>
      <c r="AS24" s="5"/>
      <c r="AV24" s="5"/>
      <c r="AW24" s="5"/>
      <c r="BB24" s="58" t="s">
        <v>270</v>
      </c>
      <c r="BD24" s="58" t="s">
        <v>270</v>
      </c>
      <c r="BE24" s="58" t="s">
        <v>270</v>
      </c>
      <c r="BF24" s="58" t="s">
        <v>270</v>
      </c>
      <c r="BH24" s="207"/>
    </row>
    <row r="25" spans="1:61" x14ac:dyDescent="0.2">
      <c r="A25" s="57" t="s">
        <v>483</v>
      </c>
      <c r="B25" s="203" t="s">
        <v>489</v>
      </c>
      <c r="C25" s="42" t="s">
        <v>369</v>
      </c>
      <c r="D25" s="218" t="s">
        <v>491</v>
      </c>
      <c r="E25" s="6" t="s">
        <v>348</v>
      </c>
      <c r="F25" s="42" t="s">
        <v>493</v>
      </c>
      <c r="G25" s="218" t="s">
        <v>473</v>
      </c>
      <c r="H25" s="244">
        <f>AD9</f>
        <v>0.4375</v>
      </c>
      <c r="I25" s="65">
        <f>COUNTIF(J25:CG25, "WIN")/(COUNTIF(J25:CG25, "WIN")+COUNTIF(J25:CG25, "LOSE"))</f>
        <v>0.41176470588235292</v>
      </c>
      <c r="K25" s="58" t="s">
        <v>270</v>
      </c>
      <c r="L25" s="61" t="s">
        <v>273</v>
      </c>
      <c r="M25" s="61" t="s">
        <v>273</v>
      </c>
      <c r="N25" s="58" t="s">
        <v>270</v>
      </c>
      <c r="O25" s="61" t="s">
        <v>273</v>
      </c>
      <c r="Q25" s="58" t="s">
        <v>270</v>
      </c>
      <c r="R25" s="72"/>
      <c r="T25" s="61" t="s">
        <v>273</v>
      </c>
      <c r="U25" s="72"/>
      <c r="W25" s="61" t="s">
        <v>273</v>
      </c>
      <c r="X25" s="61" t="s">
        <v>273</v>
      </c>
      <c r="Y25" s="61" t="s">
        <v>273</v>
      </c>
      <c r="Z25" s="61" t="s">
        <v>273</v>
      </c>
      <c r="AA25" s="72"/>
      <c r="AC25" s="61" t="s">
        <v>273</v>
      </c>
      <c r="AD25" s="205" t="s">
        <v>384</v>
      </c>
      <c r="AE25" s="251"/>
      <c r="AL25" s="5"/>
      <c r="AM25" s="5"/>
      <c r="AN25" s="61" t="s">
        <v>273</v>
      </c>
      <c r="AP25" s="207"/>
      <c r="AV25" s="5"/>
      <c r="AW25" s="5"/>
      <c r="BB25" s="58" t="s">
        <v>270</v>
      </c>
      <c r="BD25" s="58" t="s">
        <v>270</v>
      </c>
      <c r="BE25" s="58" t="s">
        <v>270</v>
      </c>
      <c r="BF25" s="58" t="s">
        <v>270</v>
      </c>
      <c r="BH25" s="207"/>
    </row>
    <row r="26" spans="1:61" x14ac:dyDescent="0.2">
      <c r="A26" s="57" t="s">
        <v>512</v>
      </c>
      <c r="B26" s="179" t="s">
        <v>52</v>
      </c>
      <c r="C26" s="42" t="s">
        <v>149</v>
      </c>
      <c r="D26" s="218" t="s">
        <v>1</v>
      </c>
      <c r="E26" s="6" t="s">
        <v>348</v>
      </c>
      <c r="F26" s="215" t="s">
        <v>200</v>
      </c>
      <c r="G26" s="216" t="s">
        <v>153</v>
      </c>
      <c r="H26" s="244">
        <f>AE9</f>
        <v>0.83333333333333337</v>
      </c>
      <c r="I26" s="65">
        <f>COUNTIF(J26:CG26, "WIN")/(COUNTIF(J26:CG26, "WIN")+COUNTIF(J26:CG26, "LOSE"))</f>
        <v>0.94117647058823528</v>
      </c>
      <c r="K26" s="58" t="s">
        <v>270</v>
      </c>
      <c r="L26" s="58" t="s">
        <v>270</v>
      </c>
      <c r="M26" s="58" t="s">
        <v>270</v>
      </c>
      <c r="N26" s="58" t="s">
        <v>270</v>
      </c>
      <c r="O26" s="61" t="s">
        <v>273</v>
      </c>
      <c r="Q26" s="58" t="s">
        <v>270</v>
      </c>
      <c r="R26" s="72"/>
      <c r="T26" s="58" t="s">
        <v>270</v>
      </c>
      <c r="U26" s="72"/>
      <c r="W26" s="58" t="s">
        <v>270</v>
      </c>
      <c r="X26" s="58" t="s">
        <v>270</v>
      </c>
      <c r="Y26" s="58" t="s">
        <v>270</v>
      </c>
      <c r="Z26" s="58" t="s">
        <v>270</v>
      </c>
      <c r="AA26" s="72"/>
      <c r="AC26" s="205" t="s">
        <v>384</v>
      </c>
      <c r="AD26" s="58" t="s">
        <v>270</v>
      </c>
      <c r="AE26" s="205" t="s">
        <v>384</v>
      </c>
      <c r="AL26" s="5"/>
      <c r="AM26" s="5"/>
      <c r="AN26" s="58" t="s">
        <v>270</v>
      </c>
      <c r="AP26" s="207"/>
      <c r="AV26" s="5"/>
      <c r="AW26" s="5"/>
      <c r="BB26" s="58" t="s">
        <v>270</v>
      </c>
      <c r="BD26" s="58" t="s">
        <v>270</v>
      </c>
      <c r="BE26" s="58" t="s">
        <v>270</v>
      </c>
      <c r="BF26" s="58" t="s">
        <v>270</v>
      </c>
      <c r="BH26" s="207"/>
    </row>
    <row r="27" spans="1:61" s="202" customFormat="1" x14ac:dyDescent="0.2">
      <c r="A27" s="200"/>
      <c r="B27" s="200"/>
      <c r="C27" s="199"/>
      <c r="D27" s="199"/>
      <c r="E27" s="199"/>
      <c r="F27" s="199"/>
      <c r="G27" s="199"/>
      <c r="H27" s="200"/>
      <c r="I27" s="200"/>
      <c r="J27" s="199"/>
      <c r="K27" s="199"/>
      <c r="L27" s="199"/>
      <c r="M27" s="199"/>
      <c r="N27" s="199"/>
      <c r="O27" s="199"/>
      <c r="P27" s="199"/>
      <c r="Q27" s="201"/>
      <c r="R27" s="201"/>
      <c r="S27" s="199"/>
      <c r="U27" s="201"/>
      <c r="V27" s="199"/>
      <c r="W27" s="201"/>
      <c r="AB27" s="199"/>
      <c r="AF27" s="199"/>
      <c r="AP27" s="201"/>
      <c r="BH27" s="201"/>
    </row>
    <row r="28" spans="1:61" x14ac:dyDescent="0.2">
      <c r="A28" s="57" t="s">
        <v>457</v>
      </c>
      <c r="B28" s="203" t="s">
        <v>489</v>
      </c>
      <c r="C28" s="16" t="s">
        <v>88</v>
      </c>
      <c r="D28" s="6" t="s">
        <v>155</v>
      </c>
      <c r="E28" s="219" t="s">
        <v>450</v>
      </c>
      <c r="F28" s="42" t="s">
        <v>463</v>
      </c>
      <c r="G28" s="218" t="s">
        <v>473</v>
      </c>
      <c r="H28" s="244">
        <f>AN9</f>
        <v>0.3125</v>
      </c>
      <c r="I28" s="65">
        <f>COUNTIF(J28:CG28, "WIN")/(COUNTIF(J28:CG28, "WIN")+COUNTIF(J28:CG28, "LOSE"))</f>
        <v>0.23529411764705882</v>
      </c>
      <c r="K28" s="61" t="s">
        <v>273</v>
      </c>
      <c r="L28" s="61" t="s">
        <v>273</v>
      </c>
      <c r="M28" s="61" t="s">
        <v>273</v>
      </c>
      <c r="N28" s="61" t="s">
        <v>273</v>
      </c>
      <c r="O28" s="61" t="s">
        <v>273</v>
      </c>
      <c r="Q28" s="58" t="s">
        <v>270</v>
      </c>
      <c r="R28" s="72"/>
      <c r="T28" s="61" t="s">
        <v>273</v>
      </c>
      <c r="U28" s="72"/>
      <c r="W28" s="61" t="s">
        <v>273</v>
      </c>
      <c r="X28" s="61" t="s">
        <v>273</v>
      </c>
      <c r="Y28" s="61" t="s">
        <v>273</v>
      </c>
      <c r="Z28" s="61" t="s">
        <v>273</v>
      </c>
      <c r="AA28" s="72"/>
      <c r="AC28" s="61" t="s">
        <v>273</v>
      </c>
      <c r="AD28" s="58" t="s">
        <v>270</v>
      </c>
      <c r="AE28" s="72"/>
      <c r="AI28" s="5"/>
      <c r="AL28" s="5"/>
      <c r="AM28" s="5"/>
      <c r="AN28" s="205" t="s">
        <v>384</v>
      </c>
      <c r="AP28" s="207"/>
      <c r="AS28" s="5"/>
      <c r="AV28" s="5"/>
      <c r="AW28" s="5"/>
      <c r="BB28" s="61" t="s">
        <v>273</v>
      </c>
      <c r="BD28" s="58" t="s">
        <v>270</v>
      </c>
      <c r="BE28" s="58" t="s">
        <v>270</v>
      </c>
      <c r="BF28" s="61" t="s">
        <v>273</v>
      </c>
      <c r="BG28" s="5"/>
      <c r="BH28" s="207"/>
    </row>
    <row r="29" spans="1:61" x14ac:dyDescent="0.2">
      <c r="A29" s="57" t="s">
        <v>514</v>
      </c>
      <c r="B29" s="203" t="s">
        <v>489</v>
      </c>
      <c r="C29" s="250" t="s">
        <v>155</v>
      </c>
      <c r="D29" s="16" t="s">
        <v>88</v>
      </c>
      <c r="E29" s="42" t="s">
        <v>202</v>
      </c>
      <c r="F29" s="219" t="s">
        <v>450</v>
      </c>
      <c r="G29" s="250" t="s">
        <v>500</v>
      </c>
      <c r="H29" s="244">
        <f>AO9</f>
        <v>0.16666666666666666</v>
      </c>
      <c r="I29" s="65">
        <f>COUNTIF(J29:CG29, "WIN")/(COUNTIF(J29:CG29, "WIN")+COUNTIF(J29:CG29, "LOSE"))</f>
        <v>0.22222222222222221</v>
      </c>
      <c r="K29" s="61" t="s">
        <v>273</v>
      </c>
      <c r="L29" s="61" t="s">
        <v>273</v>
      </c>
      <c r="M29" s="61" t="s">
        <v>273</v>
      </c>
      <c r="N29" s="61" t="s">
        <v>273</v>
      </c>
      <c r="O29" s="61" t="s">
        <v>273</v>
      </c>
      <c r="Q29" s="61" t="s">
        <v>273</v>
      </c>
      <c r="R29" s="72"/>
      <c r="T29" s="61" t="s">
        <v>273</v>
      </c>
      <c r="U29" s="72"/>
      <c r="W29" s="61" t="s">
        <v>273</v>
      </c>
      <c r="X29" s="61" t="s">
        <v>273</v>
      </c>
      <c r="Y29" s="61" t="s">
        <v>273</v>
      </c>
      <c r="Z29" s="61" t="s">
        <v>273</v>
      </c>
      <c r="AA29" s="72"/>
      <c r="AC29" s="61" t="s">
        <v>273</v>
      </c>
      <c r="AD29" s="61" t="s">
        <v>273</v>
      </c>
      <c r="AE29" s="71"/>
      <c r="AL29" s="5"/>
      <c r="AM29" s="5"/>
      <c r="AN29" s="58" t="s">
        <v>270</v>
      </c>
      <c r="AO29" s="205" t="s">
        <v>384</v>
      </c>
      <c r="AP29" s="207"/>
      <c r="AV29" s="5"/>
      <c r="AW29" s="5"/>
      <c r="BB29" s="58" t="s">
        <v>270</v>
      </c>
      <c r="BD29" s="58" t="s">
        <v>270</v>
      </c>
      <c r="BE29" s="61" t="s">
        <v>273</v>
      </c>
      <c r="BF29" s="58" t="s">
        <v>270</v>
      </c>
      <c r="BG29" s="5"/>
      <c r="BH29" s="207"/>
    </row>
    <row r="30" spans="1:61" s="202" customFormat="1" x14ac:dyDescent="0.2">
      <c r="A30" s="200"/>
      <c r="B30" s="200"/>
      <c r="C30" s="199"/>
      <c r="D30" s="199"/>
      <c r="E30" s="199"/>
      <c r="F30" s="199"/>
      <c r="G30" s="199"/>
      <c r="H30" s="200"/>
      <c r="I30" s="200"/>
      <c r="J30" s="199"/>
      <c r="K30" s="199"/>
      <c r="L30" s="199"/>
      <c r="M30" s="199"/>
      <c r="N30" s="199"/>
      <c r="O30" s="199"/>
      <c r="P30" s="199"/>
      <c r="Q30" s="201"/>
      <c r="R30" s="201"/>
      <c r="S30" s="199"/>
      <c r="U30" s="201"/>
      <c r="V30" s="199"/>
      <c r="W30" s="201"/>
      <c r="AB30" s="199"/>
      <c r="AF30" s="199"/>
      <c r="AP30" s="201"/>
      <c r="BH30" s="201"/>
    </row>
    <row r="31" spans="1:61" x14ac:dyDescent="0.2">
      <c r="A31" s="57" t="s">
        <v>484</v>
      </c>
      <c r="B31" s="179" t="s">
        <v>52</v>
      </c>
      <c r="C31" s="219" t="s">
        <v>450</v>
      </c>
      <c r="D31" s="16" t="s">
        <v>88</v>
      </c>
      <c r="E31" s="42" t="s">
        <v>202</v>
      </c>
      <c r="F31" s="42" t="s">
        <v>497</v>
      </c>
      <c r="G31" s="215" t="s">
        <v>200</v>
      </c>
      <c r="H31" s="244">
        <f>BB9</f>
        <v>0.3125</v>
      </c>
      <c r="I31" s="65">
        <f>COUNTIF(J31:CG31, "WIN")/(COUNTIF(J31:CG31, "WIN")+COUNTIF(J31:CG31, "LOSE"))</f>
        <v>0.23529411764705882</v>
      </c>
      <c r="K31" s="58" t="s">
        <v>270</v>
      </c>
      <c r="L31" s="61" t="s">
        <v>273</v>
      </c>
      <c r="M31" s="61" t="s">
        <v>273</v>
      </c>
      <c r="N31" s="58" t="s">
        <v>270</v>
      </c>
      <c r="O31" s="61" t="s">
        <v>273</v>
      </c>
      <c r="Q31" s="61" t="s">
        <v>273</v>
      </c>
      <c r="R31" s="72"/>
      <c r="T31" s="61" t="s">
        <v>273</v>
      </c>
      <c r="U31" s="72"/>
      <c r="W31" s="58" t="s">
        <v>270</v>
      </c>
      <c r="X31" s="61" t="s">
        <v>273</v>
      </c>
      <c r="Y31" s="61" t="s">
        <v>273</v>
      </c>
      <c r="Z31" s="61" t="s">
        <v>273</v>
      </c>
      <c r="AA31" s="72"/>
      <c r="AC31" s="61" t="s">
        <v>273</v>
      </c>
      <c r="AD31" s="61" t="s">
        <v>273</v>
      </c>
      <c r="AE31" s="71"/>
      <c r="AL31" s="5"/>
      <c r="AM31" s="5"/>
      <c r="AN31" s="58" t="s">
        <v>270</v>
      </c>
      <c r="AP31" s="207"/>
      <c r="AV31" s="5"/>
      <c r="AW31" s="5"/>
      <c r="BB31" s="205" t="s">
        <v>384</v>
      </c>
      <c r="BD31" s="61" t="s">
        <v>273</v>
      </c>
      <c r="BE31" s="61" t="s">
        <v>273</v>
      </c>
      <c r="BF31" s="61" t="s">
        <v>273</v>
      </c>
      <c r="BG31" s="5"/>
      <c r="BH31" s="207"/>
    </row>
    <row r="32" spans="1:61" x14ac:dyDescent="0.2">
      <c r="A32" s="57" t="s">
        <v>486</v>
      </c>
      <c r="B32" s="203" t="s">
        <v>489</v>
      </c>
      <c r="C32" s="219" t="s">
        <v>450</v>
      </c>
      <c r="D32" s="128" t="s">
        <v>155</v>
      </c>
      <c r="E32" s="16" t="s">
        <v>88</v>
      </c>
      <c r="F32" s="42" t="s">
        <v>372</v>
      </c>
      <c r="G32" s="250" t="s">
        <v>500</v>
      </c>
      <c r="H32" s="244">
        <f>BD9</f>
        <v>0.1875</v>
      </c>
      <c r="I32" s="65">
        <f>COUNTIF(J32:CG32, "WIN")/(COUNTIF(J32:CG32, "WIN")+COUNTIF(J32:CG32, "LOSE"))</f>
        <v>5.8823529411764705E-2</v>
      </c>
      <c r="K32" s="61" t="s">
        <v>273</v>
      </c>
      <c r="L32" s="61" t="s">
        <v>273</v>
      </c>
      <c r="M32" s="61" t="s">
        <v>273</v>
      </c>
      <c r="N32" s="61" t="s">
        <v>273</v>
      </c>
      <c r="O32" s="61" t="s">
        <v>273</v>
      </c>
      <c r="Q32" s="61" t="s">
        <v>273</v>
      </c>
      <c r="R32" s="72"/>
      <c r="T32" s="61" t="s">
        <v>273</v>
      </c>
      <c r="U32" s="72"/>
      <c r="W32" s="61" t="s">
        <v>273</v>
      </c>
      <c r="X32" s="61" t="s">
        <v>273</v>
      </c>
      <c r="Y32" s="61" t="s">
        <v>273</v>
      </c>
      <c r="Z32" s="61" t="s">
        <v>273</v>
      </c>
      <c r="AA32" s="72"/>
      <c r="AC32" s="61" t="s">
        <v>273</v>
      </c>
      <c r="AD32" s="61" t="s">
        <v>273</v>
      </c>
      <c r="AE32" s="71"/>
      <c r="AL32" s="5"/>
      <c r="AM32" s="5"/>
      <c r="AN32" s="61" t="s">
        <v>273</v>
      </c>
      <c r="AP32" s="207"/>
      <c r="AV32" s="5"/>
      <c r="AW32" s="5"/>
      <c r="BB32" s="58" t="s">
        <v>270</v>
      </c>
      <c r="BD32" s="205" t="s">
        <v>384</v>
      </c>
      <c r="BE32" s="61" t="s">
        <v>273</v>
      </c>
      <c r="BF32" s="61" t="s">
        <v>273</v>
      </c>
      <c r="BG32" s="5"/>
      <c r="BH32" s="207"/>
    </row>
    <row r="33" spans="1:61" x14ac:dyDescent="0.2">
      <c r="A33" s="57" t="s">
        <v>503</v>
      </c>
      <c r="B33" s="212" t="s">
        <v>54</v>
      </c>
      <c r="C33" s="219" t="s">
        <v>261</v>
      </c>
      <c r="D33" s="128" t="s">
        <v>163</v>
      </c>
      <c r="E33" s="16" t="s">
        <v>88</v>
      </c>
      <c r="F33" s="42" t="s">
        <v>202</v>
      </c>
      <c r="G33" s="16" t="s">
        <v>95</v>
      </c>
      <c r="H33" s="244">
        <f>BE9</f>
        <v>0.2</v>
      </c>
      <c r="I33" s="65">
        <f>COUNTIF(J33:CG33, "WIN")/(COUNTIF(J33:CG33, "WIN")+COUNTIF(J33:CG33, "LOSE"))</f>
        <v>0.1875</v>
      </c>
      <c r="K33" s="61" t="s">
        <v>273</v>
      </c>
      <c r="L33" s="61" t="s">
        <v>273</v>
      </c>
      <c r="M33" s="58" t="s">
        <v>270</v>
      </c>
      <c r="N33" s="61" t="s">
        <v>273</v>
      </c>
      <c r="O33" s="61" t="s">
        <v>273</v>
      </c>
      <c r="Q33" s="61" t="s">
        <v>273</v>
      </c>
      <c r="R33" s="72"/>
      <c r="T33" s="58" t="s">
        <v>270</v>
      </c>
      <c r="U33" s="72"/>
      <c r="W33" s="61" t="s">
        <v>273</v>
      </c>
      <c r="X33" s="61" t="s">
        <v>273</v>
      </c>
      <c r="Y33" s="61" t="s">
        <v>273</v>
      </c>
      <c r="Z33" s="61" t="s">
        <v>273</v>
      </c>
      <c r="AA33" s="72"/>
      <c r="AC33" s="61" t="s">
        <v>273</v>
      </c>
      <c r="AD33" s="61" t="s">
        <v>273</v>
      </c>
      <c r="AE33" s="71"/>
      <c r="AL33" s="5"/>
      <c r="AM33" s="5"/>
      <c r="AN33" s="61" t="s">
        <v>273</v>
      </c>
      <c r="AP33" s="207"/>
      <c r="AV33" s="5"/>
      <c r="AW33" s="5"/>
      <c r="BB33" s="58" t="s">
        <v>270</v>
      </c>
      <c r="BD33" s="61" t="s">
        <v>273</v>
      </c>
      <c r="BE33" s="205" t="s">
        <v>384</v>
      </c>
      <c r="BF33" s="205" t="s">
        <v>384</v>
      </c>
      <c r="BG33" s="5"/>
      <c r="BH33" s="207"/>
    </row>
    <row r="34" spans="1:61" x14ac:dyDescent="0.2">
      <c r="A34" s="57" t="s">
        <v>487</v>
      </c>
      <c r="B34" s="212" t="s">
        <v>54</v>
      </c>
      <c r="C34" s="219" t="s">
        <v>261</v>
      </c>
      <c r="D34" s="128" t="s">
        <v>164</v>
      </c>
      <c r="E34" s="16" t="s">
        <v>88</v>
      </c>
      <c r="F34" s="42" t="s">
        <v>202</v>
      </c>
      <c r="G34" s="16" t="s">
        <v>95</v>
      </c>
      <c r="H34" s="244">
        <f>BF9</f>
        <v>0.2</v>
      </c>
      <c r="I34" s="65">
        <f>COUNTIF(J34:CG34, "WIN")/(COUNTIF(J34:CG34, "WIN")+COUNTIF(J34:CG34, "LOSE"))</f>
        <v>0.125</v>
      </c>
      <c r="K34" s="61" t="s">
        <v>273</v>
      </c>
      <c r="L34" s="61" t="s">
        <v>273</v>
      </c>
      <c r="M34" s="58" t="s">
        <v>270</v>
      </c>
      <c r="N34" s="61" t="s">
        <v>273</v>
      </c>
      <c r="O34" s="61" t="s">
        <v>273</v>
      </c>
      <c r="Q34" s="61" t="s">
        <v>273</v>
      </c>
      <c r="R34" s="72"/>
      <c r="T34" s="58" t="s">
        <v>270</v>
      </c>
      <c r="U34" s="72"/>
      <c r="W34" s="61" t="s">
        <v>273</v>
      </c>
      <c r="X34" s="61" t="s">
        <v>273</v>
      </c>
      <c r="Y34" s="61" t="s">
        <v>273</v>
      </c>
      <c r="Z34" s="61" t="s">
        <v>273</v>
      </c>
      <c r="AA34" s="72"/>
      <c r="AC34" s="61" t="s">
        <v>273</v>
      </c>
      <c r="AD34" s="61" t="s">
        <v>273</v>
      </c>
      <c r="AE34" s="71"/>
      <c r="AL34" s="5"/>
      <c r="AM34" s="5"/>
      <c r="AN34" s="61" t="s">
        <v>273</v>
      </c>
      <c r="AP34" s="207"/>
      <c r="AV34" s="5"/>
      <c r="AW34" s="5"/>
      <c r="BB34" s="61" t="s">
        <v>273</v>
      </c>
      <c r="BD34" s="61" t="s">
        <v>273</v>
      </c>
      <c r="BE34" s="205" t="s">
        <v>384</v>
      </c>
      <c r="BF34" s="205" t="s">
        <v>384</v>
      </c>
      <c r="BG34" s="5"/>
      <c r="BH34" s="207"/>
    </row>
    <row r="35" spans="1:61" s="202" customFormat="1" x14ac:dyDescent="0.2">
      <c r="A35" s="200"/>
      <c r="B35" s="200"/>
      <c r="C35" s="199"/>
      <c r="D35" s="199"/>
      <c r="E35" s="199"/>
      <c r="F35" s="199"/>
      <c r="G35" s="199"/>
      <c r="H35" s="200"/>
      <c r="I35" s="200"/>
      <c r="J35" s="199"/>
      <c r="K35" s="199"/>
      <c r="L35" s="199"/>
      <c r="M35" s="199"/>
      <c r="N35" s="199"/>
      <c r="O35" s="199"/>
      <c r="P35" s="199"/>
      <c r="Q35" s="201"/>
      <c r="R35" s="201"/>
      <c r="S35" s="199"/>
      <c r="U35" s="201"/>
      <c r="V35" s="199"/>
      <c r="W35" s="201"/>
      <c r="AB35" s="199"/>
      <c r="AF35" s="199"/>
      <c r="AP35" s="201"/>
      <c r="BH35" s="201"/>
    </row>
    <row r="36" spans="1:61" ht="15" customHeight="1" x14ac:dyDescent="0.2">
      <c r="A36" s="57" t="s">
        <v>509</v>
      </c>
      <c r="B36" s="179" t="s">
        <v>52</v>
      </c>
      <c r="C36" s="42" t="s">
        <v>202</v>
      </c>
      <c r="D36" s="16" t="s">
        <v>511</v>
      </c>
      <c r="E36" s="215" t="s">
        <v>513</v>
      </c>
      <c r="F36" s="42" t="s">
        <v>497</v>
      </c>
      <c r="G36" s="250" t="s">
        <v>515</v>
      </c>
      <c r="H36" s="244">
        <f>BI9</f>
        <v>0.33333333333333331</v>
      </c>
      <c r="I36" s="65">
        <f t="shared" ref="I36:I54" si="0">COUNTIF(J36:CG36, "WIN")/(COUNTIF(J36:CG36, "WIN")+COUNTIF(J36:CG36, "LOSE"))</f>
        <v>0.44444444444444442</v>
      </c>
      <c r="K36" s="58" t="s">
        <v>270</v>
      </c>
      <c r="L36" s="61" t="s">
        <v>273</v>
      </c>
      <c r="M36" s="61" t="s">
        <v>273</v>
      </c>
      <c r="N36" s="61" t="s">
        <v>273</v>
      </c>
      <c r="O36" s="61" t="s">
        <v>273</v>
      </c>
      <c r="Q36" s="61" t="s">
        <v>273</v>
      </c>
      <c r="R36" s="72"/>
      <c r="T36" s="61" t="s">
        <v>273</v>
      </c>
      <c r="U36" s="72"/>
      <c r="W36" s="58" t="s">
        <v>270</v>
      </c>
      <c r="X36" s="61" t="s">
        <v>273</v>
      </c>
      <c r="Y36" s="61" t="s">
        <v>273</v>
      </c>
      <c r="Z36" s="58" t="s">
        <v>270</v>
      </c>
      <c r="AC36" s="61" t="s">
        <v>273</v>
      </c>
      <c r="AD36" s="61" t="s">
        <v>273</v>
      </c>
      <c r="AN36" s="58" t="s">
        <v>270</v>
      </c>
      <c r="AP36" s="207"/>
      <c r="BB36" s="58" t="s">
        <v>270</v>
      </c>
      <c r="BD36" s="58" t="s">
        <v>270</v>
      </c>
      <c r="BE36" s="58" t="s">
        <v>270</v>
      </c>
      <c r="BF36" s="58" t="s">
        <v>270</v>
      </c>
      <c r="BG36" s="5"/>
      <c r="BH36" s="207"/>
      <c r="BI36" s="205" t="s">
        <v>384</v>
      </c>
    </row>
    <row r="37" spans="1:61" ht="15" customHeight="1" x14ac:dyDescent="0.2">
      <c r="I37" s="65" t="e">
        <f t="shared" si="0"/>
        <v>#DIV/0!</v>
      </c>
      <c r="K37" s="72"/>
      <c r="L37" s="72"/>
      <c r="M37" s="72"/>
      <c r="N37" s="72"/>
      <c r="O37" s="72"/>
      <c r="AP37" s="207"/>
      <c r="BG37" s="5"/>
      <c r="BH37" s="207"/>
    </row>
    <row r="38" spans="1:61" ht="15" customHeight="1" x14ac:dyDescent="0.2">
      <c r="I38" s="65" t="e">
        <f t="shared" si="0"/>
        <v>#DIV/0!</v>
      </c>
      <c r="K38" s="72"/>
      <c r="L38" s="72"/>
      <c r="M38" s="72"/>
      <c r="N38" s="72"/>
      <c r="O38" s="72"/>
      <c r="AP38" s="207"/>
      <c r="BG38" s="5"/>
      <c r="BH38" s="207"/>
    </row>
    <row r="39" spans="1:61" ht="15" customHeight="1" x14ac:dyDescent="0.2">
      <c r="I39" s="65" t="e">
        <f t="shared" si="0"/>
        <v>#DIV/0!</v>
      </c>
      <c r="K39" s="72"/>
      <c r="L39" s="72"/>
      <c r="M39" s="72"/>
      <c r="N39" s="72"/>
      <c r="O39" s="72"/>
      <c r="AP39" s="207"/>
      <c r="BG39" s="5"/>
      <c r="BH39" s="207"/>
    </row>
    <row r="40" spans="1:61" s="202" customFormat="1" ht="15" customHeight="1" x14ac:dyDescent="0.2">
      <c r="A40" s="5"/>
      <c r="B40" s="5"/>
      <c r="C40" s="5"/>
      <c r="D40" s="5"/>
      <c r="E40" s="5"/>
      <c r="F40" s="5"/>
      <c r="G40" s="5"/>
      <c r="H40" s="2"/>
      <c r="I40" s="65" t="e">
        <f t="shared" si="0"/>
        <v>#DIV/0!</v>
      </c>
      <c r="K40" s="72"/>
      <c r="L40" s="72"/>
      <c r="M40" s="72"/>
      <c r="N40" s="72"/>
      <c r="O40" s="72"/>
      <c r="Q40" s="5"/>
      <c r="R40" s="5"/>
      <c r="T40"/>
      <c r="U40"/>
      <c r="W40" s="5"/>
      <c r="X40" s="5"/>
      <c r="Y40" s="5"/>
      <c r="Z40" s="5"/>
      <c r="AA40" s="5"/>
      <c r="AC40"/>
      <c r="AD40" s="5"/>
      <c r="AE40" s="5"/>
      <c r="AG40"/>
      <c r="AH40"/>
      <c r="AI40"/>
      <c r="AJ40"/>
      <c r="AK40"/>
      <c r="AL40"/>
      <c r="AM40"/>
      <c r="AN40" s="5"/>
      <c r="AO40" s="5"/>
      <c r="AQ40"/>
      <c r="AR40"/>
      <c r="AS40"/>
      <c r="AT40"/>
      <c r="AU40"/>
      <c r="AV40"/>
      <c r="AW40"/>
      <c r="AX40"/>
      <c r="AY40"/>
      <c r="AZ40"/>
      <c r="BA40"/>
      <c r="BB40" s="5"/>
      <c r="BC40"/>
      <c r="BD40" s="5"/>
      <c r="BE40" s="5"/>
      <c r="BF40" s="5"/>
      <c r="BI40" s="5"/>
    </row>
    <row r="41" spans="1:61" s="202" customFormat="1" ht="15" customHeight="1" x14ac:dyDescent="0.2">
      <c r="A41" s="5"/>
      <c r="B41" s="5"/>
      <c r="C41" s="5"/>
      <c r="D41" s="5"/>
      <c r="E41" s="5"/>
      <c r="F41" s="5"/>
      <c r="G41" s="5"/>
      <c r="H41" s="2"/>
      <c r="I41" s="65" t="e">
        <f t="shared" si="0"/>
        <v>#DIV/0!</v>
      </c>
      <c r="K41" s="72"/>
      <c r="L41" s="72"/>
      <c r="M41" s="72"/>
      <c r="N41" s="72"/>
      <c r="O41" s="72"/>
      <c r="Q41" s="5"/>
      <c r="R41" s="5"/>
      <c r="T41"/>
      <c r="U41"/>
      <c r="W41" s="5"/>
      <c r="X41" s="5"/>
      <c r="Y41" s="5"/>
      <c r="Z41" s="5"/>
      <c r="AA41" s="5"/>
      <c r="AC41"/>
      <c r="AD41" s="5"/>
      <c r="AE41" s="5"/>
      <c r="AG41"/>
      <c r="AH41"/>
      <c r="AI41"/>
      <c r="AJ41"/>
      <c r="AK41"/>
      <c r="AL41"/>
      <c r="AM41"/>
      <c r="AN41" s="5"/>
      <c r="AO41" s="5"/>
      <c r="AQ41"/>
      <c r="AR41"/>
      <c r="AS41"/>
      <c r="AT41"/>
      <c r="AU41"/>
      <c r="AV41"/>
      <c r="AW41"/>
      <c r="AX41"/>
      <c r="AY41"/>
      <c r="AZ41"/>
      <c r="BA41"/>
      <c r="BB41" s="5"/>
      <c r="BC41"/>
      <c r="BD41" s="5"/>
      <c r="BE41" s="5"/>
      <c r="BF41" s="5"/>
      <c r="BI41" s="5"/>
    </row>
    <row r="42" spans="1:61" s="202" customFormat="1" ht="15" customHeight="1" x14ac:dyDescent="0.2">
      <c r="A42" s="5"/>
      <c r="B42" s="5"/>
      <c r="C42" s="5"/>
      <c r="D42" s="5"/>
      <c r="E42" s="5"/>
      <c r="F42" s="5"/>
      <c r="G42" s="5"/>
      <c r="H42" s="2"/>
      <c r="I42" s="65" t="e">
        <f t="shared" si="0"/>
        <v>#DIV/0!</v>
      </c>
      <c r="K42" s="72"/>
      <c r="L42" s="72"/>
      <c r="M42" s="72"/>
      <c r="N42" s="72"/>
      <c r="O42" s="72"/>
      <c r="Q42" s="5"/>
      <c r="R42" s="5"/>
      <c r="T42"/>
      <c r="U42"/>
      <c r="W42" s="5"/>
      <c r="X42" s="5"/>
      <c r="Y42" s="5"/>
      <c r="Z42" s="5"/>
      <c r="AA42" s="5"/>
      <c r="AC42"/>
      <c r="AD42" s="5"/>
      <c r="AE42" s="5"/>
      <c r="AG42"/>
      <c r="AH42"/>
      <c r="AI42"/>
      <c r="AJ42"/>
      <c r="AK42"/>
      <c r="AL42"/>
      <c r="AM42"/>
      <c r="AN42" s="5"/>
      <c r="AO42" s="5"/>
      <c r="AQ42"/>
      <c r="AR42"/>
      <c r="AS42"/>
      <c r="AT42"/>
      <c r="AU42"/>
      <c r="AV42"/>
      <c r="AW42"/>
      <c r="AX42"/>
      <c r="AY42"/>
      <c r="AZ42"/>
      <c r="BA42"/>
      <c r="BB42" s="5"/>
      <c r="BC42"/>
      <c r="BD42" s="5"/>
      <c r="BE42" s="5"/>
      <c r="BF42" s="5"/>
      <c r="BI42" s="5"/>
    </row>
    <row r="43" spans="1:61" s="202" customFormat="1" ht="15" customHeight="1" x14ac:dyDescent="0.2">
      <c r="A43" s="5"/>
      <c r="B43" s="5"/>
      <c r="C43" s="5"/>
      <c r="D43" s="5"/>
      <c r="E43" s="5"/>
      <c r="F43" s="5"/>
      <c r="G43" s="5"/>
      <c r="H43" s="2"/>
      <c r="I43" s="65" t="e">
        <f t="shared" si="0"/>
        <v>#DIV/0!</v>
      </c>
      <c r="K43" s="72"/>
      <c r="L43" s="72"/>
      <c r="M43" s="72"/>
      <c r="N43" s="72"/>
      <c r="O43" s="72"/>
      <c r="Q43" s="5"/>
      <c r="R43" s="5"/>
      <c r="T43"/>
      <c r="U43"/>
      <c r="W43" s="5"/>
      <c r="X43" s="5"/>
      <c r="Y43" s="5"/>
      <c r="Z43" s="5"/>
      <c r="AA43" s="5"/>
      <c r="AC43"/>
      <c r="AD43" s="5"/>
      <c r="AE43" s="5"/>
      <c r="AG43"/>
      <c r="AH43"/>
      <c r="AI43"/>
      <c r="AJ43"/>
      <c r="AK43"/>
      <c r="AL43"/>
      <c r="AM43"/>
      <c r="AN43" s="5"/>
      <c r="AO43" s="5"/>
      <c r="AQ43"/>
      <c r="AR43"/>
      <c r="AS43"/>
      <c r="AT43"/>
      <c r="AU43"/>
      <c r="AV43"/>
      <c r="AW43"/>
      <c r="AX43"/>
      <c r="AY43"/>
      <c r="AZ43"/>
      <c r="BA43"/>
      <c r="BB43" s="5"/>
      <c r="BC43"/>
      <c r="BD43" s="5"/>
      <c r="BE43" s="5"/>
      <c r="BF43" s="5"/>
      <c r="BI43" s="5"/>
    </row>
    <row r="44" spans="1:61" s="202" customFormat="1" ht="15" customHeight="1" x14ac:dyDescent="0.2">
      <c r="A44" s="5"/>
      <c r="B44" s="5"/>
      <c r="C44" s="5"/>
      <c r="D44" s="5"/>
      <c r="E44" s="5"/>
      <c r="F44" s="5"/>
      <c r="G44" s="5"/>
      <c r="H44" s="2"/>
      <c r="I44" s="65" t="e">
        <f t="shared" si="0"/>
        <v>#DIV/0!</v>
      </c>
      <c r="K44" s="72"/>
      <c r="L44" s="72"/>
      <c r="M44" s="72"/>
      <c r="N44" s="72"/>
      <c r="O44" s="72"/>
      <c r="Q44" s="5"/>
      <c r="R44" s="5"/>
      <c r="T44"/>
      <c r="U44"/>
      <c r="W44" s="5"/>
      <c r="X44" s="5"/>
      <c r="Y44" s="5"/>
      <c r="Z44" s="5"/>
      <c r="AA44" s="5"/>
      <c r="AC44"/>
      <c r="AD44" s="5"/>
      <c r="AE44" s="5"/>
      <c r="AG44"/>
      <c r="AH44"/>
      <c r="AI44"/>
      <c r="AJ44"/>
      <c r="AK44"/>
      <c r="AL44"/>
      <c r="AM44"/>
      <c r="AN44" s="5"/>
      <c r="AO44" s="5"/>
      <c r="AQ44"/>
      <c r="AR44"/>
      <c r="AS44"/>
      <c r="AT44"/>
      <c r="AU44"/>
      <c r="AV44"/>
      <c r="AW44"/>
      <c r="AX44"/>
      <c r="AY44"/>
      <c r="AZ44"/>
      <c r="BA44"/>
      <c r="BB44" s="5"/>
      <c r="BC44"/>
      <c r="BD44" s="5"/>
      <c r="BE44" s="5"/>
      <c r="BF44" s="5"/>
      <c r="BI44" s="5"/>
    </row>
    <row r="45" spans="1:61" s="202" customFormat="1" ht="15" customHeight="1" x14ac:dyDescent="0.2">
      <c r="A45" s="5"/>
      <c r="B45" s="5"/>
      <c r="C45" s="5"/>
      <c r="D45" s="5"/>
      <c r="E45" s="5"/>
      <c r="F45" s="5"/>
      <c r="G45" s="5"/>
      <c r="H45" s="2"/>
      <c r="I45" s="65" t="e">
        <f t="shared" si="0"/>
        <v>#DIV/0!</v>
      </c>
      <c r="K45" s="72"/>
      <c r="L45" s="72"/>
      <c r="M45" s="72"/>
      <c r="N45" s="72"/>
      <c r="O45" s="72"/>
      <c r="Q45" s="5"/>
      <c r="R45" s="5"/>
      <c r="T45"/>
      <c r="U45"/>
      <c r="W45" s="5"/>
      <c r="X45" s="5"/>
      <c r="Y45" s="5"/>
      <c r="Z45" s="5"/>
      <c r="AA45" s="5"/>
      <c r="AC45"/>
      <c r="AD45" s="5"/>
      <c r="AE45" s="5"/>
      <c r="AG45"/>
      <c r="AH45"/>
      <c r="AI45"/>
      <c r="AJ45"/>
      <c r="AK45"/>
      <c r="AL45"/>
      <c r="AM45"/>
      <c r="AN45" s="5"/>
      <c r="AO45" s="5"/>
      <c r="AQ45"/>
      <c r="AR45"/>
      <c r="AS45"/>
      <c r="AT45"/>
      <c r="AU45"/>
      <c r="AV45"/>
      <c r="AW45"/>
      <c r="AX45"/>
      <c r="AY45"/>
      <c r="AZ45"/>
      <c r="BA45"/>
      <c r="BB45" s="5"/>
      <c r="BC45"/>
      <c r="BD45" s="5"/>
      <c r="BE45" s="5"/>
      <c r="BF45" s="5"/>
      <c r="BI45" s="5"/>
    </row>
    <row r="46" spans="1:61" s="202" customFormat="1" ht="15" customHeight="1" x14ac:dyDescent="0.2">
      <c r="A46" s="5"/>
      <c r="B46" s="5"/>
      <c r="C46" s="5"/>
      <c r="D46" s="5"/>
      <c r="E46" s="5"/>
      <c r="F46" s="5"/>
      <c r="G46" s="5"/>
      <c r="H46" s="2"/>
      <c r="I46" s="65" t="e">
        <f t="shared" si="0"/>
        <v>#DIV/0!</v>
      </c>
      <c r="K46" s="72"/>
      <c r="L46" s="72"/>
      <c r="M46" s="72"/>
      <c r="N46" s="72"/>
      <c r="O46" s="72"/>
      <c r="Q46" s="5"/>
      <c r="R46" s="5"/>
      <c r="T46"/>
      <c r="U46"/>
      <c r="W46" s="5"/>
      <c r="X46" s="5"/>
      <c r="Y46" s="5"/>
      <c r="Z46" s="5"/>
      <c r="AA46" s="5"/>
      <c r="AC46"/>
      <c r="AD46" s="5"/>
      <c r="AE46" s="5"/>
      <c r="AG46"/>
      <c r="AH46"/>
      <c r="AI46"/>
      <c r="AJ46"/>
      <c r="AK46"/>
      <c r="AL46"/>
      <c r="AM46"/>
      <c r="AN46" s="5"/>
      <c r="AO46" s="5"/>
      <c r="AQ46"/>
      <c r="AR46"/>
      <c r="AS46"/>
      <c r="AT46"/>
      <c r="AU46"/>
      <c r="AV46"/>
      <c r="AW46"/>
      <c r="AX46"/>
      <c r="AY46"/>
      <c r="AZ46"/>
      <c r="BA46"/>
      <c r="BB46" s="5"/>
      <c r="BC46"/>
      <c r="BD46" s="5"/>
      <c r="BE46" s="5"/>
      <c r="BF46" s="5"/>
      <c r="BI46" s="5"/>
    </row>
    <row r="47" spans="1:61" s="202" customFormat="1" ht="15" customHeight="1" x14ac:dyDescent="0.2">
      <c r="A47" s="5"/>
      <c r="B47" s="5"/>
      <c r="C47" s="5"/>
      <c r="D47" s="5"/>
      <c r="E47" s="5"/>
      <c r="F47" s="5"/>
      <c r="G47" s="5"/>
      <c r="H47" s="2"/>
      <c r="I47" s="65" t="e">
        <f t="shared" si="0"/>
        <v>#DIV/0!</v>
      </c>
      <c r="K47" s="72"/>
      <c r="L47" s="72"/>
      <c r="M47" s="72"/>
      <c r="N47" s="72"/>
      <c r="O47" s="72"/>
      <c r="Q47" s="5"/>
      <c r="R47" s="5"/>
      <c r="T47"/>
      <c r="U47"/>
      <c r="W47" s="5"/>
      <c r="X47" s="5"/>
      <c r="Y47" s="5"/>
      <c r="Z47" s="5"/>
      <c r="AA47" s="5"/>
      <c r="AC47"/>
      <c r="AD47" s="5"/>
      <c r="AE47" s="5"/>
      <c r="AG47"/>
      <c r="AH47"/>
      <c r="AI47"/>
      <c r="AJ47"/>
      <c r="AK47"/>
      <c r="AL47"/>
      <c r="AM47"/>
      <c r="AN47" s="5"/>
      <c r="AO47" s="5"/>
      <c r="AQ47"/>
      <c r="AR47"/>
      <c r="AS47"/>
      <c r="AT47"/>
      <c r="AU47"/>
      <c r="AV47"/>
      <c r="AW47"/>
      <c r="AX47"/>
      <c r="AY47"/>
      <c r="AZ47"/>
      <c r="BA47"/>
      <c r="BB47" s="5"/>
      <c r="BC47"/>
      <c r="BD47" s="5"/>
      <c r="BE47" s="5"/>
      <c r="BF47" s="5"/>
      <c r="BI47" s="5"/>
    </row>
    <row r="48" spans="1:61" s="202" customFormat="1" ht="15" customHeight="1" x14ac:dyDescent="0.2">
      <c r="A48" s="5"/>
      <c r="B48" s="5"/>
      <c r="C48" s="5"/>
      <c r="D48" s="5"/>
      <c r="E48" s="5"/>
      <c r="F48" s="5"/>
      <c r="G48" s="5"/>
      <c r="H48" s="2"/>
      <c r="I48" s="65" t="e">
        <f t="shared" si="0"/>
        <v>#DIV/0!</v>
      </c>
      <c r="K48" s="72"/>
      <c r="L48" s="72"/>
      <c r="M48" s="72"/>
      <c r="N48" s="72"/>
      <c r="O48" s="72"/>
      <c r="Q48" s="5"/>
      <c r="R48" s="5"/>
      <c r="T48"/>
      <c r="U48"/>
      <c r="W48" s="5"/>
      <c r="X48" s="5"/>
      <c r="Y48" s="5"/>
      <c r="Z48" s="5"/>
      <c r="AA48" s="5"/>
      <c r="AC48"/>
      <c r="AD48" s="5"/>
      <c r="AE48" s="5"/>
      <c r="AG48"/>
      <c r="AH48"/>
      <c r="AI48"/>
      <c r="AJ48"/>
      <c r="AK48"/>
      <c r="AL48"/>
      <c r="AM48"/>
      <c r="AN48" s="5"/>
      <c r="AO48" s="5"/>
      <c r="AQ48"/>
      <c r="AR48"/>
      <c r="AS48"/>
      <c r="AT48"/>
      <c r="AU48"/>
      <c r="AV48"/>
      <c r="AW48"/>
      <c r="AX48"/>
      <c r="AY48"/>
      <c r="AZ48"/>
      <c r="BA48"/>
      <c r="BB48" s="5"/>
      <c r="BC48"/>
      <c r="BD48" s="5"/>
      <c r="BE48" s="5"/>
      <c r="BF48" s="5"/>
      <c r="BI48" s="5"/>
    </row>
    <row r="49" spans="1:9" s="202" customFormat="1" ht="15" customHeight="1" x14ac:dyDescent="0.2">
      <c r="A49" s="5"/>
      <c r="B49" s="5"/>
      <c r="C49" s="5"/>
      <c r="D49" s="5"/>
      <c r="E49" s="5"/>
      <c r="F49" s="5"/>
      <c r="G49" s="5"/>
      <c r="H49" s="2"/>
      <c r="I49" s="65" t="e">
        <f t="shared" si="0"/>
        <v>#DIV/0!</v>
      </c>
    </row>
    <row r="50" spans="1:9" s="202" customFormat="1" ht="15" customHeight="1" x14ac:dyDescent="0.2">
      <c r="A50" s="5"/>
      <c r="B50" s="5"/>
      <c r="C50" s="5"/>
      <c r="D50" s="5"/>
      <c r="E50" s="5"/>
      <c r="F50" s="5"/>
      <c r="G50" s="5"/>
      <c r="H50" s="2"/>
      <c r="I50" s="65" t="e">
        <f t="shared" si="0"/>
        <v>#DIV/0!</v>
      </c>
    </row>
    <row r="51" spans="1:9" s="202" customFormat="1" ht="15" customHeight="1" x14ac:dyDescent="0.2">
      <c r="A51" s="5"/>
      <c r="B51" s="5"/>
      <c r="C51" s="5"/>
      <c r="D51" s="5"/>
      <c r="E51" s="5"/>
      <c r="F51" s="5"/>
      <c r="G51" s="5"/>
      <c r="H51" s="2"/>
      <c r="I51" s="65" t="e">
        <f t="shared" si="0"/>
        <v>#DIV/0!</v>
      </c>
    </row>
    <row r="52" spans="1:9" s="202" customFormat="1" ht="15" customHeight="1" x14ac:dyDescent="0.2">
      <c r="A52" s="5"/>
      <c r="B52" s="5"/>
      <c r="C52" s="5"/>
      <c r="D52" s="5"/>
      <c r="E52" s="5"/>
      <c r="F52" s="5"/>
      <c r="G52" s="5"/>
      <c r="H52" s="2"/>
      <c r="I52" s="65" t="e">
        <f t="shared" si="0"/>
        <v>#DIV/0!</v>
      </c>
    </row>
    <row r="53" spans="1:9" s="202" customFormat="1" ht="15" customHeight="1" x14ac:dyDescent="0.2">
      <c r="A53" s="5"/>
      <c r="B53" s="5"/>
      <c r="C53" s="5"/>
      <c r="D53" s="5"/>
      <c r="E53" s="5"/>
      <c r="F53" s="5"/>
      <c r="G53" s="5"/>
      <c r="H53" s="2"/>
      <c r="I53" s="65" t="e">
        <f t="shared" si="0"/>
        <v>#DIV/0!</v>
      </c>
    </row>
    <row r="54" spans="1:9" ht="15" customHeight="1" x14ac:dyDescent="0.2">
      <c r="I54" s="65" t="e">
        <f t="shared" si="0"/>
        <v>#DIV/0!</v>
      </c>
    </row>
  </sheetData>
  <autoFilter ref="A1:A53" xr:uid="{8D528DBB-33EB-4898-9BFC-6B00BC7E1EBD}"/>
  <conditionalFormatting sqref="C8:G8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H35:I35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BD9:BF10 H36:I1048576 BB9:BB10 AI9:AI10 H1:I8 A9:B10 AL9:AL10 AS9 AV9 AN9:AP10 H9:J10 BH9:XFD10 H11:I34 P9:AF10">
    <cfRule type="colorScale" priority="506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B375-C8C2-46A5-A9CD-E6D0A731A08D}">
  <dimension ref="A1:AO43"/>
  <sheetViews>
    <sheetView zoomScale="85" zoomScaleNormal="85" workbookViewId="0">
      <pane xSplit="10" ySplit="10" topLeftCell="K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8" width="9.01171875" style="5" customWidth="1"/>
    <col min="19" max="19" width="2.28515625" style="202" customWidth="1"/>
    <col min="20" max="21" width="9.01171875" customWidth="1"/>
    <col min="22" max="22" width="2.28515625" style="202" customWidth="1"/>
    <col min="23" max="24" width="9.01171875" style="5" customWidth="1"/>
    <col min="25" max="25" width="2.28515625" style="202" customWidth="1"/>
    <col min="26" max="27" width="9.01171875" style="5" customWidth="1"/>
    <col min="28" max="28" width="2.28515625" style="202" customWidth="1"/>
    <col min="36" max="36" width="9.01171875" style="5" bestFit="1" customWidth="1"/>
    <col min="37" max="37" width="2.41796875" style="202" customWidth="1"/>
    <col min="38" max="38" width="9.01171875" style="5" bestFit="1" customWidth="1"/>
    <col min="39" max="39" width="2.41796875" style="202" customWidth="1"/>
    <col min="40" max="379" width="9.01171875" style="5" bestFit="1" customWidth="1"/>
    <col min="380" max="380" width="0" style="5" hidden="1" customWidth="1"/>
    <col min="381" max="16384" width="0" style="5" hidden="1"/>
  </cols>
  <sheetData>
    <row r="1" spans="1:41" x14ac:dyDescent="0.2">
      <c r="A1" s="161" t="s">
        <v>353</v>
      </c>
      <c r="B1" s="161"/>
      <c r="I1" s="5"/>
      <c r="K1" s="200" t="s">
        <v>474</v>
      </c>
      <c r="L1" s="199"/>
      <c r="M1" s="200"/>
      <c r="N1" s="199"/>
      <c r="Q1" s="200" t="s">
        <v>154</v>
      </c>
      <c r="R1" s="200"/>
      <c r="T1" s="200" t="s">
        <v>361</v>
      </c>
      <c r="U1" s="200"/>
      <c r="W1" s="202"/>
      <c r="X1" s="202"/>
      <c r="Z1" s="202"/>
      <c r="AA1" s="202"/>
      <c r="AJ1" s="202"/>
      <c r="AL1" s="202"/>
      <c r="AN1" s="202"/>
      <c r="AO1" s="202"/>
    </row>
    <row r="2" spans="1:41" ht="14.25" customHeight="1" x14ac:dyDescent="0.2">
      <c r="A2" s="161"/>
      <c r="H2" s="2" t="s">
        <v>453</v>
      </c>
      <c r="I2" s="161" t="s">
        <v>454</v>
      </c>
      <c r="J2" s="199"/>
      <c r="K2" s="57" t="s">
        <v>476</v>
      </c>
      <c r="L2" s="57" t="s">
        <v>477</v>
      </c>
      <c r="M2" s="57" t="s">
        <v>478</v>
      </c>
      <c r="N2" s="57" t="s">
        <v>479</v>
      </c>
      <c r="O2" s="57" t="s">
        <v>480</v>
      </c>
      <c r="P2" s="199"/>
      <c r="Q2" s="57" t="s">
        <v>459</v>
      </c>
      <c r="R2" s="57" t="s">
        <v>505</v>
      </c>
      <c r="S2" s="199"/>
      <c r="T2" s="57" t="s">
        <v>516</v>
      </c>
      <c r="U2" s="57" t="s">
        <v>517</v>
      </c>
      <c r="V2" s="199"/>
      <c r="W2" s="57" t="s">
        <v>510</v>
      </c>
      <c r="X2" s="57" t="s">
        <v>518</v>
      </c>
      <c r="Y2" s="199"/>
      <c r="Z2" s="57" t="s">
        <v>512</v>
      </c>
      <c r="AA2" s="57" t="s">
        <v>519</v>
      </c>
      <c r="AB2" s="199"/>
      <c r="AJ2" s="57" t="s">
        <v>514</v>
      </c>
      <c r="AK2" s="220"/>
      <c r="AL2" s="57" t="s">
        <v>520</v>
      </c>
      <c r="AM2" s="220"/>
    </row>
    <row r="3" spans="1:41" ht="14.25" customHeight="1" x14ac:dyDescent="0.2">
      <c r="A3" s="57" t="s">
        <v>510</v>
      </c>
      <c r="B3" s="179" t="s">
        <v>52</v>
      </c>
      <c r="C3" s="42" t="s">
        <v>463</v>
      </c>
      <c r="D3" s="217" t="s">
        <v>378</v>
      </c>
      <c r="E3" s="128" t="s">
        <v>90</v>
      </c>
      <c r="F3" s="216" t="s">
        <v>281</v>
      </c>
      <c r="G3" s="216" t="s">
        <v>278</v>
      </c>
      <c r="H3" s="244">
        <f>H18</f>
        <v>0.77777777777777779</v>
      </c>
      <c r="I3" s="175">
        <f>I18</f>
        <v>0.7857142857142857</v>
      </c>
      <c r="J3" s="199"/>
      <c r="K3" s="203" t="s">
        <v>489</v>
      </c>
      <c r="L3" s="212" t="s">
        <v>54</v>
      </c>
      <c r="M3" s="179" t="s">
        <v>490</v>
      </c>
      <c r="N3" s="203" t="s">
        <v>53</v>
      </c>
      <c r="O3" s="203" t="s">
        <v>53</v>
      </c>
      <c r="P3" s="199"/>
      <c r="Q3" s="203" t="s">
        <v>489</v>
      </c>
      <c r="R3" s="203" t="s">
        <v>489</v>
      </c>
      <c r="S3" s="199"/>
      <c r="T3" s="179" t="s">
        <v>490</v>
      </c>
      <c r="U3" s="203" t="s">
        <v>53</v>
      </c>
      <c r="V3" s="199"/>
      <c r="W3" s="179" t="s">
        <v>52</v>
      </c>
      <c r="X3" s="179" t="s">
        <v>52</v>
      </c>
      <c r="Y3" s="199"/>
      <c r="Z3" s="179" t="s">
        <v>52</v>
      </c>
      <c r="AA3" s="179" t="s">
        <v>52</v>
      </c>
      <c r="AB3" s="199"/>
      <c r="AJ3" s="203" t="s">
        <v>489</v>
      </c>
      <c r="AK3" s="220"/>
      <c r="AL3" s="179" t="s">
        <v>52</v>
      </c>
      <c r="AM3" s="220"/>
    </row>
    <row r="4" spans="1:41" x14ac:dyDescent="0.2">
      <c r="A4" s="57" t="s">
        <v>459</v>
      </c>
      <c r="B4" s="203" t="s">
        <v>489</v>
      </c>
      <c r="C4" s="42" t="s">
        <v>199</v>
      </c>
      <c r="D4" s="19" t="s">
        <v>386</v>
      </c>
      <c r="E4" s="217" t="s">
        <v>387</v>
      </c>
      <c r="F4" s="64" t="s">
        <v>154</v>
      </c>
      <c r="G4" s="6" t="s">
        <v>472</v>
      </c>
      <c r="H4" s="244">
        <f>H12</f>
        <v>0.55555555555555558</v>
      </c>
      <c r="I4" s="248">
        <f>I12</f>
        <v>0.6428571428571429</v>
      </c>
      <c r="J4" s="200"/>
      <c r="K4" s="128" t="s">
        <v>90</v>
      </c>
      <c r="L4" s="42" t="s">
        <v>199</v>
      </c>
      <c r="M4" s="6" t="s">
        <v>209</v>
      </c>
      <c r="N4" s="42" t="s">
        <v>149</v>
      </c>
      <c r="O4" s="218" t="s">
        <v>1</v>
      </c>
      <c r="P4" s="200"/>
      <c r="Q4" s="42" t="s">
        <v>199</v>
      </c>
      <c r="R4" s="42" t="s">
        <v>199</v>
      </c>
      <c r="S4" s="200"/>
      <c r="T4" s="6" t="s">
        <v>248</v>
      </c>
      <c r="U4" s="6" t="s">
        <v>376</v>
      </c>
      <c r="V4" s="200"/>
      <c r="W4" s="42" t="s">
        <v>463</v>
      </c>
      <c r="X4" s="42" t="s">
        <v>202</v>
      </c>
      <c r="Y4" s="200"/>
      <c r="Z4" s="42" t="s">
        <v>149</v>
      </c>
      <c r="AA4" s="42" t="s">
        <v>149</v>
      </c>
      <c r="AB4" s="200"/>
      <c r="AJ4" s="250" t="s">
        <v>155</v>
      </c>
      <c r="AK4" s="221"/>
      <c r="AL4" s="218" t="s">
        <v>1</v>
      </c>
      <c r="AM4" s="221"/>
    </row>
    <row r="5" spans="1:41" x14ac:dyDescent="0.2">
      <c r="A5" s="57" t="s">
        <v>516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H15</f>
        <v>0.55555555555555558</v>
      </c>
      <c r="I5" s="248">
        <f>I15</f>
        <v>0.42857142857142855</v>
      </c>
      <c r="J5" s="200"/>
      <c r="K5" s="19" t="s">
        <v>88</v>
      </c>
      <c r="L5" s="215" t="s">
        <v>200</v>
      </c>
      <c r="M5" s="6" t="s">
        <v>212</v>
      </c>
      <c r="N5" s="42" t="s">
        <v>463</v>
      </c>
      <c r="O5" s="19" t="s">
        <v>89</v>
      </c>
      <c r="P5" s="200"/>
      <c r="Q5" s="19" t="s">
        <v>89</v>
      </c>
      <c r="R5" s="19" t="s">
        <v>386</v>
      </c>
      <c r="S5" s="200"/>
      <c r="T5" s="6" t="s">
        <v>383</v>
      </c>
      <c r="U5" s="19" t="s">
        <v>211</v>
      </c>
      <c r="V5" s="200"/>
      <c r="W5" s="217" t="s">
        <v>378</v>
      </c>
      <c r="X5" s="217" t="s">
        <v>150</v>
      </c>
      <c r="Y5" s="200"/>
      <c r="Z5" s="218" t="s">
        <v>1</v>
      </c>
      <c r="AA5" s="218" t="s">
        <v>5</v>
      </c>
      <c r="AB5" s="200"/>
      <c r="AJ5" s="16" t="s">
        <v>88</v>
      </c>
      <c r="AK5" s="222"/>
      <c r="AL5" s="42" t="s">
        <v>280</v>
      </c>
      <c r="AM5" s="222"/>
    </row>
    <row r="6" spans="1:41" x14ac:dyDescent="0.2">
      <c r="A6" s="57" t="s">
        <v>512</v>
      </c>
      <c r="B6" s="179" t="s">
        <v>52</v>
      </c>
      <c r="C6" s="42" t="s">
        <v>149</v>
      </c>
      <c r="D6" s="218" t="s">
        <v>1</v>
      </c>
      <c r="E6" s="6" t="s">
        <v>348</v>
      </c>
      <c r="F6" s="215" t="s">
        <v>200</v>
      </c>
      <c r="G6" s="216" t="s">
        <v>153</v>
      </c>
      <c r="H6" s="244">
        <f>H21</f>
        <v>0.66666666666666663</v>
      </c>
      <c r="I6" s="249">
        <f>I21</f>
        <v>0.8571428571428571</v>
      </c>
      <c r="J6" s="200"/>
      <c r="K6" s="42" t="s">
        <v>202</v>
      </c>
      <c r="L6" s="64" t="s">
        <v>201</v>
      </c>
      <c r="M6" s="19" t="s">
        <v>494</v>
      </c>
      <c r="N6" s="217" t="s">
        <v>150</v>
      </c>
      <c r="O6" s="219" t="s">
        <v>261</v>
      </c>
      <c r="P6" s="200"/>
      <c r="Q6" s="19" t="s">
        <v>151</v>
      </c>
      <c r="R6" s="64" t="s">
        <v>154</v>
      </c>
      <c r="S6" s="200"/>
      <c r="T6" s="19" t="s">
        <v>449</v>
      </c>
      <c r="U6" s="42" t="s">
        <v>6</v>
      </c>
      <c r="V6" s="200"/>
      <c r="W6" s="128" t="s">
        <v>90</v>
      </c>
      <c r="X6" s="128" t="s">
        <v>90</v>
      </c>
      <c r="Y6" s="200"/>
      <c r="Z6" s="6" t="s">
        <v>348</v>
      </c>
      <c r="AA6" s="6" t="s">
        <v>348</v>
      </c>
      <c r="AB6" s="200"/>
      <c r="AJ6" s="42" t="s">
        <v>202</v>
      </c>
      <c r="AK6" s="221"/>
      <c r="AL6" s="219" t="s">
        <v>450</v>
      </c>
      <c r="AM6" s="221"/>
    </row>
    <row r="7" spans="1:41" x14ac:dyDescent="0.2">
      <c r="A7" s="57" t="s">
        <v>514</v>
      </c>
      <c r="B7" s="203" t="s">
        <v>489</v>
      </c>
      <c r="C7" s="250" t="s">
        <v>155</v>
      </c>
      <c r="D7" s="16" t="s">
        <v>88</v>
      </c>
      <c r="E7" s="42" t="s">
        <v>202</v>
      </c>
      <c r="F7" s="219" t="s">
        <v>450</v>
      </c>
      <c r="G7" s="250" t="s">
        <v>500</v>
      </c>
      <c r="H7" s="244">
        <f>H24</f>
        <v>0.1111111111111111</v>
      </c>
      <c r="I7" s="248">
        <f>I24</f>
        <v>7.1428571428571425E-2</v>
      </c>
      <c r="J7" s="200"/>
      <c r="K7" s="218" t="s">
        <v>5</v>
      </c>
      <c r="L7" s="19" t="s">
        <v>94</v>
      </c>
      <c r="M7" s="42" t="s">
        <v>213</v>
      </c>
      <c r="N7" s="6" t="s">
        <v>348</v>
      </c>
      <c r="O7" s="42" t="s">
        <v>498</v>
      </c>
      <c r="P7" s="200"/>
      <c r="Q7" s="64" t="s">
        <v>154</v>
      </c>
      <c r="R7" s="219" t="s">
        <v>261</v>
      </c>
      <c r="S7" s="200"/>
      <c r="T7" s="6" t="s">
        <v>376</v>
      </c>
      <c r="U7" s="6" t="s">
        <v>165</v>
      </c>
      <c r="V7" s="200"/>
      <c r="W7" s="216" t="s">
        <v>281</v>
      </c>
      <c r="X7" s="216" t="s">
        <v>7</v>
      </c>
      <c r="Y7" s="200"/>
      <c r="Z7" s="215" t="s">
        <v>200</v>
      </c>
      <c r="AA7" s="215" t="s">
        <v>200</v>
      </c>
      <c r="AB7" s="200"/>
      <c r="AJ7" s="219" t="s">
        <v>450</v>
      </c>
      <c r="AK7" s="223"/>
      <c r="AL7" s="6" t="s">
        <v>284</v>
      </c>
      <c r="AM7" s="223"/>
    </row>
    <row r="8" spans="1:41" x14ac:dyDescent="0.2">
      <c r="A8" s="2"/>
      <c r="B8" s="214"/>
      <c r="C8" s="3"/>
      <c r="D8" s="3"/>
      <c r="E8" s="3"/>
      <c r="F8" s="3"/>
      <c r="G8" s="3"/>
      <c r="I8" s="248"/>
      <c r="J8" s="200"/>
      <c r="K8" s="216" t="s">
        <v>499</v>
      </c>
      <c r="L8" s="6" t="s">
        <v>91</v>
      </c>
      <c r="M8" s="6" t="s">
        <v>210</v>
      </c>
      <c r="N8" s="216" t="s">
        <v>153</v>
      </c>
      <c r="O8" s="218" t="s">
        <v>151</v>
      </c>
      <c r="P8" s="200"/>
      <c r="Q8" s="6" t="s">
        <v>91</v>
      </c>
      <c r="R8" s="6" t="s">
        <v>472</v>
      </c>
      <c r="S8" s="200"/>
      <c r="T8" s="42" t="s">
        <v>213</v>
      </c>
      <c r="U8" s="6" t="s">
        <v>161</v>
      </c>
      <c r="V8" s="200"/>
      <c r="W8" s="216" t="s">
        <v>278</v>
      </c>
      <c r="X8" s="216" t="s">
        <v>87</v>
      </c>
      <c r="Y8" s="200"/>
      <c r="Z8" s="216" t="s">
        <v>153</v>
      </c>
      <c r="AA8" s="216" t="s">
        <v>153</v>
      </c>
      <c r="AB8" s="200"/>
      <c r="AJ8" s="250" t="s">
        <v>500</v>
      </c>
      <c r="AK8" s="224"/>
      <c r="AL8" s="250" t="s">
        <v>515</v>
      </c>
      <c r="AM8" s="224"/>
    </row>
    <row r="9" spans="1:41" x14ac:dyDescent="0.2">
      <c r="A9" s="2"/>
      <c r="B9" s="3"/>
      <c r="C9" s="246"/>
      <c r="D9" s="246"/>
      <c r="E9" s="247"/>
      <c r="F9" s="246"/>
      <c r="G9" s="247"/>
      <c r="I9" s="2" t="s">
        <v>453</v>
      </c>
      <c r="J9" s="199"/>
      <c r="K9" s="178">
        <f>COUNTIF(K$11:K$67, "LOSE")/(COUNTIF(K$11:K$67, "WIN")+COUNTIF(K$11:K$67, "LOSE"))</f>
        <v>0.9</v>
      </c>
      <c r="L9" s="178">
        <f>COUNTIF(L$11:L$67, "LOSE")/(COUNTIF(L$11:L$67, "WIN")+COUNTIF(L$11:L$67, "LOSE"))</f>
        <v>0.4</v>
      </c>
      <c r="M9" s="178">
        <f>COUNTIF(M$11:M$67, "LOSE")/(COUNTIF(M$11:M$67, "WIN")+COUNTIF(M$11:M$67, "LOSE"))</f>
        <v>0.3</v>
      </c>
      <c r="N9" s="178">
        <f>COUNTIF(N$11:N$67, "LOSE")/(COUNTIF(N$11:N$67, "WIN")+COUNTIF(N$11:N$67, "LOSE"))</f>
        <v>0.5</v>
      </c>
      <c r="O9" s="178">
        <f>COUNTIF(O$11:O$67, "LOSE")/(COUNTIF(O$11:O$67, "WIN")+COUNTIF(O$11:O$67, "LOSE"))</f>
        <v>0.66666666666666663</v>
      </c>
      <c r="P9" s="199"/>
      <c r="Q9" s="178">
        <f>COUNTIF(Q$11:Q$72, "LOSE")/(COUNTIF(Q$11:Q$72, "WIN")+COUNTIF(Q$11:Q$72, "LOSE"))</f>
        <v>0.55555555555555558</v>
      </c>
      <c r="R9" s="178">
        <f>COUNTIF(R$11:R$72, "LOSE")/(COUNTIF(R$11:R$72, "WIN")+COUNTIF(R$11:R$72, "LOSE"))</f>
        <v>0.66666666666666663</v>
      </c>
      <c r="S9" s="199"/>
      <c r="T9" s="178">
        <f>COUNTIF(T$11:T$72, "LOSE")/(COUNTIF(T$11:T$72, "WIN")+COUNTIF(T$11:T$72, "LOSE"))</f>
        <v>0.55555555555555558</v>
      </c>
      <c r="U9" s="178">
        <f>COUNTIF(U$11:U$72, "LOSE")/(COUNTIF(U$11:U$72, "WIN")+COUNTIF(U$11:U$72, "LOSE"))</f>
        <v>0.1111111111111111</v>
      </c>
      <c r="V9" s="199"/>
      <c r="W9" s="178">
        <f>COUNTIF(W$11:W$72, "LOSE")/(COUNTIF(W$11:W$72, "WIN")+COUNTIF(W$11:W$72, "LOSE"))</f>
        <v>0.77777777777777779</v>
      </c>
      <c r="X9" s="178">
        <f>COUNTIF(X$11:X$72, "LOSE")/(COUNTIF(X$11:X$72, "WIN")+COUNTIF(X$11:X$72, "LOSE"))</f>
        <v>0.77777777777777779</v>
      </c>
      <c r="Y9" s="199"/>
      <c r="Z9" s="178">
        <f>COUNTIF(Z$11:Z$72, "LOSE")/(COUNTIF(Z$11:Z$72, "WIN")+COUNTIF(Z$11:Z$72, "LOSE"))</f>
        <v>0.66666666666666663</v>
      </c>
      <c r="AA9" s="178">
        <f>COUNTIF(AA$11:AA$72, "LOSE")/(COUNTIF(AA$11:AA$72, "WIN")+COUNTIF(AA$11:AA$72, "LOSE"))</f>
        <v>0.44444444444444442</v>
      </c>
      <c r="AB9" s="199"/>
      <c r="AJ9" s="178">
        <f>COUNTIF(AJ$11:AJ$72, "LOSE")/(COUNTIF(AJ$11:AJ$72, "WIN")+COUNTIF(AJ$11:AJ$72, "LOSE"))</f>
        <v>0.1111111111111111</v>
      </c>
      <c r="AK9" s="224"/>
      <c r="AL9" s="178">
        <f>COUNTIF(AL$11:AL$72, "LOSE")/(COUNTIF(AL$11:AL$72, "WIN")+COUNTIF(AL$11:AL$72, "LOSE"))</f>
        <v>0.1111111111111111</v>
      </c>
      <c r="AM9" s="224"/>
      <c r="AN9" s="178" t="e">
        <f>COUNTIF(AN$11:AN$72, "LOSE")/(COUNTIF(AN$11:AN$72, "WIN")+COUNTIF(AN$11:AN$72, "LOSE"))</f>
        <v>#DIV/0!</v>
      </c>
      <c r="AO9" s="178" t="e">
        <f>COUNTIF(AO$11:AO$72, "LOSE")/(COUNTIF(AO$11:AO$72, "WIN")+COUNTIF(AO$11:AO$72, "LOSE"))</f>
        <v>#DIV/0!</v>
      </c>
    </row>
    <row r="10" spans="1:41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178">
        <f>I12</f>
        <v>0.6428571428571429</v>
      </c>
      <c r="R10" s="178">
        <f>I13</f>
        <v>0.7142857142857143</v>
      </c>
      <c r="S10" s="199"/>
      <c r="T10" s="178">
        <f>I15</f>
        <v>0.42857142857142855</v>
      </c>
      <c r="U10" s="178">
        <f>I16</f>
        <v>0.14285714285714285</v>
      </c>
      <c r="V10" s="199"/>
      <c r="W10" s="178">
        <f>I18</f>
        <v>0.7857142857142857</v>
      </c>
      <c r="X10" s="178">
        <f>I19</f>
        <v>0.5714285714285714</v>
      </c>
      <c r="Y10" s="199"/>
      <c r="Z10" s="178">
        <f>I21</f>
        <v>0.8571428571428571</v>
      </c>
      <c r="AA10" s="178">
        <f>I22</f>
        <v>0.21428571428571427</v>
      </c>
      <c r="AB10" s="199"/>
      <c r="AJ10" s="178">
        <f>I24</f>
        <v>7.1428571428571425E-2</v>
      </c>
      <c r="AK10" s="224"/>
      <c r="AL10" s="178">
        <f>I26</f>
        <v>0.53846153846153844</v>
      </c>
      <c r="AM10" s="224"/>
      <c r="AN10" s="178"/>
      <c r="AO10" s="178"/>
    </row>
    <row r="11" spans="1:41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01"/>
      <c r="R11" s="201"/>
      <c r="S11" s="199"/>
      <c r="V11" s="199"/>
      <c r="Y11" s="199"/>
      <c r="AB11" s="199"/>
      <c r="AK11" s="201"/>
      <c r="AM11" s="201"/>
    </row>
    <row r="12" spans="1:41" x14ac:dyDescent="0.2">
      <c r="A12" s="57" t="s">
        <v>459</v>
      </c>
      <c r="B12" s="203" t="s">
        <v>489</v>
      </c>
      <c r="C12" s="42" t="s">
        <v>199</v>
      </c>
      <c r="D12" s="19" t="s">
        <v>386</v>
      </c>
      <c r="E12" s="217" t="s">
        <v>387</v>
      </c>
      <c r="F12" s="64" t="s">
        <v>154</v>
      </c>
      <c r="G12" s="6" t="s">
        <v>472</v>
      </c>
      <c r="H12" s="236">
        <f>Q9</f>
        <v>0.55555555555555558</v>
      </c>
      <c r="I12" s="65">
        <f>COUNTIF(J12:BI12, "WIN")/(COUNTIF(J12:BI12, "WIN")+COUNTIF(J12:BI12, "LOSE"))</f>
        <v>0.6428571428571429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58" t="s">
        <v>270</v>
      </c>
      <c r="S12" s="199"/>
      <c r="T12" s="58" t="s">
        <v>270</v>
      </c>
      <c r="U12" s="58" t="s">
        <v>270</v>
      </c>
      <c r="V12" s="199"/>
      <c r="W12" s="61" t="s">
        <v>273</v>
      </c>
      <c r="X12" s="61" t="s">
        <v>273</v>
      </c>
      <c r="Y12" s="199"/>
      <c r="Z12" s="58" t="s">
        <v>270</v>
      </c>
      <c r="AA12" s="58" t="s">
        <v>270</v>
      </c>
      <c r="AB12" s="199"/>
      <c r="AE12" s="5"/>
      <c r="AH12" s="5"/>
      <c r="AI12" s="5"/>
      <c r="AJ12" s="61" t="s">
        <v>273</v>
      </c>
      <c r="AK12" s="207"/>
      <c r="AL12" s="58" t="s">
        <v>270</v>
      </c>
      <c r="AM12" s="207"/>
    </row>
    <row r="13" spans="1:41" x14ac:dyDescent="0.2">
      <c r="A13" s="57" t="s">
        <v>505</v>
      </c>
      <c r="B13" s="203" t="s">
        <v>489</v>
      </c>
      <c r="C13" s="42" t="s">
        <v>199</v>
      </c>
      <c r="D13" s="19" t="s">
        <v>386</v>
      </c>
      <c r="E13" s="64" t="s">
        <v>154</v>
      </c>
      <c r="F13" s="219" t="s">
        <v>261</v>
      </c>
      <c r="G13" s="6" t="s">
        <v>472</v>
      </c>
      <c r="H13" s="244">
        <f>R9</f>
        <v>0.66666666666666663</v>
      </c>
      <c r="I13" s="65">
        <f>COUNTIF(J13:BI13, "WIN")/(COUNTIF(J13:BI13, "WIN")+COUNTIF(J13:BI13, "LOSE"))</f>
        <v>0.7142857142857143</v>
      </c>
      <c r="J13" s="199"/>
      <c r="K13" s="61" t="s">
        <v>273</v>
      </c>
      <c r="L13" s="58" t="s">
        <v>270</v>
      </c>
      <c r="M13" s="58" t="s">
        <v>270</v>
      </c>
      <c r="N13" s="61" t="s">
        <v>273</v>
      </c>
      <c r="O13" s="58" t="s">
        <v>270</v>
      </c>
      <c r="P13" s="199"/>
      <c r="Q13" s="58" t="s">
        <v>270</v>
      </c>
      <c r="R13" s="205" t="s">
        <v>384</v>
      </c>
      <c r="S13" s="199"/>
      <c r="T13" s="58" t="s">
        <v>270</v>
      </c>
      <c r="U13" s="58" t="s">
        <v>270</v>
      </c>
      <c r="V13" s="199"/>
      <c r="W13" s="61" t="s">
        <v>273</v>
      </c>
      <c r="X13" s="61" t="s">
        <v>273</v>
      </c>
      <c r="Y13" s="199"/>
      <c r="Z13" s="58" t="s">
        <v>270</v>
      </c>
      <c r="AA13" s="58" t="s">
        <v>270</v>
      </c>
      <c r="AB13" s="199"/>
      <c r="AE13" s="5"/>
      <c r="AH13" s="5"/>
      <c r="AI13" s="5"/>
      <c r="AJ13" s="58" t="s">
        <v>270</v>
      </c>
      <c r="AK13" s="207"/>
      <c r="AL13" s="58" t="s">
        <v>270</v>
      </c>
      <c r="AM13" s="207"/>
    </row>
    <row r="14" spans="1:41" s="202" customFormat="1" x14ac:dyDescent="0.2">
      <c r="A14" s="200"/>
      <c r="B14" s="200"/>
      <c r="C14" s="199"/>
      <c r="D14" s="199"/>
      <c r="E14" s="199"/>
      <c r="F14" s="199"/>
      <c r="G14" s="199"/>
      <c r="H14" s="200"/>
      <c r="I14" s="200"/>
      <c r="J14" s="199"/>
      <c r="K14" s="199"/>
      <c r="L14" s="199"/>
      <c r="M14" s="199"/>
      <c r="N14" s="199"/>
      <c r="O14" s="199"/>
      <c r="P14" s="199"/>
      <c r="Q14" s="201"/>
      <c r="R14" s="201"/>
      <c r="S14" s="199"/>
      <c r="V14" s="199"/>
      <c r="Y14" s="199"/>
      <c r="AB14" s="199"/>
      <c r="AK14" s="201"/>
      <c r="AM14" s="201"/>
    </row>
    <row r="15" spans="1:41" x14ac:dyDescent="0.2">
      <c r="A15" s="57" t="s">
        <v>516</v>
      </c>
      <c r="B15" s="179" t="s">
        <v>490</v>
      </c>
      <c r="C15" s="6" t="s">
        <v>248</v>
      </c>
      <c r="D15" s="6" t="s">
        <v>383</v>
      </c>
      <c r="E15" s="19" t="s">
        <v>449</v>
      </c>
      <c r="F15" s="6" t="s">
        <v>376</v>
      </c>
      <c r="G15" s="42" t="s">
        <v>213</v>
      </c>
      <c r="H15" s="235">
        <f>T9</f>
        <v>0.55555555555555558</v>
      </c>
      <c r="I15" s="65">
        <f>COUNTIF(J15:BI15, "WIN")/(COUNTIF(J15:BI15, "WIN")+COUNTIF(J15:BI15, "LOSE"))</f>
        <v>0.42857142857142855</v>
      </c>
      <c r="K15" s="61" t="s">
        <v>273</v>
      </c>
      <c r="L15" s="61" t="s">
        <v>273</v>
      </c>
      <c r="M15" s="58" t="s">
        <v>270</v>
      </c>
      <c r="N15" s="58" t="s">
        <v>270</v>
      </c>
      <c r="O15" s="61" t="s">
        <v>273</v>
      </c>
      <c r="Q15" s="61" t="s">
        <v>273</v>
      </c>
      <c r="R15" s="61" t="s">
        <v>273</v>
      </c>
      <c r="T15" s="205" t="s">
        <v>384</v>
      </c>
      <c r="U15" s="58" t="s">
        <v>270</v>
      </c>
      <c r="W15" s="61" t="s">
        <v>273</v>
      </c>
      <c r="X15" s="61" t="s">
        <v>273</v>
      </c>
      <c r="Z15" s="61" t="s">
        <v>273</v>
      </c>
      <c r="AA15" s="58" t="s">
        <v>270</v>
      </c>
      <c r="AE15" s="5"/>
      <c r="AH15" s="5"/>
      <c r="AI15" s="5"/>
      <c r="AJ15" s="58" t="s">
        <v>270</v>
      </c>
      <c r="AK15" s="207"/>
      <c r="AL15" s="58" t="s">
        <v>270</v>
      </c>
      <c r="AM15" s="207"/>
    </row>
    <row r="16" spans="1:41" x14ac:dyDescent="0.2">
      <c r="A16" s="57" t="s">
        <v>517</v>
      </c>
      <c r="B16" s="203" t="s">
        <v>53</v>
      </c>
      <c r="C16" s="6" t="s">
        <v>376</v>
      </c>
      <c r="D16" s="19" t="s">
        <v>211</v>
      </c>
      <c r="E16" s="42" t="s">
        <v>6</v>
      </c>
      <c r="F16" s="6" t="s">
        <v>165</v>
      </c>
      <c r="G16" s="6" t="s">
        <v>161</v>
      </c>
      <c r="H16" s="244">
        <f>U9</f>
        <v>0.1111111111111111</v>
      </c>
      <c r="I16" s="65">
        <f>COUNTIF(J16:BI16, "WIN")/(COUNTIF(J16:BI16, "WIN")+COUNTIF(J16:BI16, "LOSE"))</f>
        <v>0.14285714285714285</v>
      </c>
      <c r="K16" s="61" t="s">
        <v>273</v>
      </c>
      <c r="L16" s="61" t="s">
        <v>273</v>
      </c>
      <c r="M16" s="61" t="s">
        <v>273</v>
      </c>
      <c r="N16" s="61" t="s">
        <v>273</v>
      </c>
      <c r="O16" s="61" t="s">
        <v>273</v>
      </c>
      <c r="Q16" s="61" t="s">
        <v>273</v>
      </c>
      <c r="R16" s="61" t="s">
        <v>273</v>
      </c>
      <c r="T16" s="61" t="s">
        <v>273</v>
      </c>
      <c r="U16" s="205" t="s">
        <v>384</v>
      </c>
      <c r="W16" s="61" t="s">
        <v>273</v>
      </c>
      <c r="X16" s="61" t="s">
        <v>273</v>
      </c>
      <c r="Y16" s="199"/>
      <c r="Z16" s="61" t="s">
        <v>273</v>
      </c>
      <c r="AA16" s="61" t="s">
        <v>273</v>
      </c>
      <c r="AB16" s="199"/>
      <c r="AE16" s="5"/>
      <c r="AH16" s="5"/>
      <c r="AI16" s="5"/>
      <c r="AJ16" s="58" t="s">
        <v>270</v>
      </c>
      <c r="AK16" s="207"/>
      <c r="AL16" s="58" t="s">
        <v>270</v>
      </c>
      <c r="AM16" s="207"/>
    </row>
    <row r="18" spans="1:38" x14ac:dyDescent="0.2">
      <c r="A18" s="57" t="s">
        <v>510</v>
      </c>
      <c r="B18" s="179" t="s">
        <v>52</v>
      </c>
      <c r="C18" s="42" t="s">
        <v>463</v>
      </c>
      <c r="D18" s="217" t="s">
        <v>378</v>
      </c>
      <c r="E18" s="128" t="s">
        <v>90</v>
      </c>
      <c r="F18" s="216" t="s">
        <v>281</v>
      </c>
      <c r="G18" s="216" t="s">
        <v>278</v>
      </c>
      <c r="H18" s="244">
        <f>W9</f>
        <v>0.77777777777777779</v>
      </c>
      <c r="I18" s="65">
        <f>COUNTIF(J18:BI18, "WIN")/(COUNTIF(J18:BI18, "WIN")+COUNTIF(J18:BI18, "LOSE"))</f>
        <v>0.7857142857142857</v>
      </c>
      <c r="K18" s="61" t="s">
        <v>273</v>
      </c>
      <c r="L18" s="58" t="s">
        <v>270</v>
      </c>
      <c r="M18" s="58" t="s">
        <v>270</v>
      </c>
      <c r="N18" s="58" t="s">
        <v>270</v>
      </c>
      <c r="O18" s="58" t="s">
        <v>270</v>
      </c>
      <c r="Q18" s="58" t="s">
        <v>270</v>
      </c>
      <c r="R18" s="58" t="s">
        <v>270</v>
      </c>
      <c r="T18" s="58" t="s">
        <v>270</v>
      </c>
      <c r="U18" s="58" t="s">
        <v>270</v>
      </c>
      <c r="W18" s="205" t="s">
        <v>384</v>
      </c>
      <c r="X18" s="58" t="s">
        <v>270</v>
      </c>
      <c r="Z18" s="61" t="s">
        <v>273</v>
      </c>
      <c r="AA18" s="61" t="s">
        <v>273</v>
      </c>
      <c r="AH18" s="5"/>
      <c r="AI18" s="5"/>
      <c r="AJ18" s="58" t="s">
        <v>270</v>
      </c>
      <c r="AK18" s="207"/>
      <c r="AL18" s="58" t="s">
        <v>270</v>
      </c>
    </row>
    <row r="19" spans="1:38" x14ac:dyDescent="0.2">
      <c r="A19" s="57" t="s">
        <v>518</v>
      </c>
      <c r="B19" s="179" t="s">
        <v>52</v>
      </c>
      <c r="C19" s="42" t="s">
        <v>202</v>
      </c>
      <c r="D19" s="217" t="s">
        <v>150</v>
      </c>
      <c r="E19" s="128" t="s">
        <v>90</v>
      </c>
      <c r="F19" s="216" t="s">
        <v>7</v>
      </c>
      <c r="G19" s="216" t="s">
        <v>87</v>
      </c>
      <c r="H19" s="244">
        <f>X9</f>
        <v>0.77777777777777779</v>
      </c>
      <c r="I19" s="65">
        <f>COUNTIF(J19:BI19, "WIN")/(COUNTIF(J19:BI19, "WIN")+COUNTIF(J19:BI19, "LOSE"))</f>
        <v>0.5714285714285714</v>
      </c>
      <c r="K19" s="61" t="s">
        <v>273</v>
      </c>
      <c r="L19" s="58" t="s">
        <v>270</v>
      </c>
      <c r="M19" s="58" t="s">
        <v>270</v>
      </c>
      <c r="N19" s="58" t="s">
        <v>270</v>
      </c>
      <c r="O19" s="61" t="s">
        <v>273</v>
      </c>
      <c r="Q19" s="58" t="s">
        <v>270</v>
      </c>
      <c r="R19" s="58" t="s">
        <v>270</v>
      </c>
      <c r="T19" s="61" t="s">
        <v>273</v>
      </c>
      <c r="U19" s="58" t="s">
        <v>270</v>
      </c>
      <c r="W19" s="61" t="s">
        <v>273</v>
      </c>
      <c r="X19" s="205" t="s">
        <v>384</v>
      </c>
      <c r="Y19" s="199"/>
      <c r="Z19" s="61" t="s">
        <v>273</v>
      </c>
      <c r="AA19" s="61" t="s">
        <v>273</v>
      </c>
      <c r="AB19" s="199"/>
      <c r="AE19" s="5"/>
      <c r="AH19" s="5"/>
      <c r="AI19" s="5"/>
      <c r="AJ19" s="58" t="s">
        <v>270</v>
      </c>
      <c r="AK19" s="207"/>
      <c r="AL19" s="58" t="s">
        <v>270</v>
      </c>
    </row>
    <row r="20" spans="1:38" s="202" customFormat="1" x14ac:dyDescent="0.2">
      <c r="A20" s="200"/>
      <c r="B20" s="200"/>
      <c r="C20" s="199"/>
      <c r="D20" s="199"/>
      <c r="E20" s="199"/>
      <c r="F20" s="199"/>
      <c r="G20" s="199"/>
      <c r="H20" s="200"/>
      <c r="I20" s="200"/>
      <c r="J20" s="199"/>
      <c r="K20" s="199"/>
      <c r="L20" s="199"/>
      <c r="M20" s="199"/>
      <c r="N20" s="199"/>
      <c r="O20" s="199"/>
      <c r="P20" s="199"/>
      <c r="Q20" s="201"/>
      <c r="R20" s="201"/>
      <c r="S20" s="199"/>
      <c r="U20" s="201"/>
      <c r="V20" s="199"/>
      <c r="Y20" s="199"/>
      <c r="AB20" s="199"/>
      <c r="AK20" s="201"/>
    </row>
    <row r="21" spans="1:38" x14ac:dyDescent="0.2">
      <c r="A21" s="57" t="s">
        <v>512</v>
      </c>
      <c r="B21" s="179" t="s">
        <v>52</v>
      </c>
      <c r="C21" s="42" t="s">
        <v>149</v>
      </c>
      <c r="D21" s="218" t="s">
        <v>1</v>
      </c>
      <c r="E21" s="6" t="s">
        <v>348</v>
      </c>
      <c r="F21" s="215" t="s">
        <v>200</v>
      </c>
      <c r="G21" s="216" t="s">
        <v>153</v>
      </c>
      <c r="H21" s="244">
        <f>Z9</f>
        <v>0.66666666666666663</v>
      </c>
      <c r="I21" s="65">
        <f>COUNTIF(J21:BI21, "WIN")/(COUNTIF(J21:BI21, "WIN")+COUNTIF(J21:BI21, "LOSE"))</f>
        <v>0.8571428571428571</v>
      </c>
      <c r="K21" s="58" t="s">
        <v>270</v>
      </c>
      <c r="L21" s="58" t="s">
        <v>270</v>
      </c>
      <c r="M21" s="58" t="s">
        <v>270</v>
      </c>
      <c r="N21" s="58" t="s">
        <v>270</v>
      </c>
      <c r="O21" s="61" t="s">
        <v>273</v>
      </c>
      <c r="Q21" s="58" t="s">
        <v>270</v>
      </c>
      <c r="R21" s="61" t="s">
        <v>273</v>
      </c>
      <c r="T21" s="58" t="s">
        <v>270</v>
      </c>
      <c r="U21" s="58" t="s">
        <v>270</v>
      </c>
      <c r="W21" s="58" t="s">
        <v>270</v>
      </c>
      <c r="X21" s="58" t="s">
        <v>270</v>
      </c>
      <c r="Z21" s="205" t="s">
        <v>384</v>
      </c>
      <c r="AA21" s="58" t="s">
        <v>270</v>
      </c>
      <c r="AH21" s="5"/>
      <c r="AI21" s="5"/>
      <c r="AJ21" s="58" t="s">
        <v>270</v>
      </c>
      <c r="AK21" s="207"/>
      <c r="AL21" s="58" t="s">
        <v>270</v>
      </c>
    </row>
    <row r="22" spans="1:38" x14ac:dyDescent="0.2">
      <c r="A22" s="57" t="s">
        <v>519</v>
      </c>
      <c r="B22" s="179" t="s">
        <v>52</v>
      </c>
      <c r="C22" s="42" t="s">
        <v>149</v>
      </c>
      <c r="D22" s="218" t="s">
        <v>5</v>
      </c>
      <c r="E22" s="6" t="s">
        <v>348</v>
      </c>
      <c r="F22" s="215" t="s">
        <v>200</v>
      </c>
      <c r="G22" s="216" t="s">
        <v>153</v>
      </c>
      <c r="H22" s="244">
        <f>AA9</f>
        <v>0.44444444444444442</v>
      </c>
      <c r="I22" s="65">
        <f>COUNTIF(J22:BI22, "WIN")/(COUNTIF(J22:BI22, "WIN")+COUNTIF(J22:BI22, "LOSE"))</f>
        <v>0.21428571428571427</v>
      </c>
      <c r="K22" s="61" t="s">
        <v>273</v>
      </c>
      <c r="L22" s="61" t="s">
        <v>273</v>
      </c>
      <c r="M22" s="58" t="s">
        <v>270</v>
      </c>
      <c r="N22" s="61" t="s">
        <v>273</v>
      </c>
      <c r="O22" s="61" t="s">
        <v>273</v>
      </c>
      <c r="Q22" s="61" t="s">
        <v>273</v>
      </c>
      <c r="R22" s="61" t="s">
        <v>273</v>
      </c>
      <c r="T22" s="61" t="s">
        <v>273</v>
      </c>
      <c r="U22" s="58" t="s">
        <v>270</v>
      </c>
      <c r="W22" s="61" t="s">
        <v>273</v>
      </c>
      <c r="X22" s="61" t="s">
        <v>273</v>
      </c>
      <c r="Y22" s="199"/>
      <c r="Z22" s="61" t="s">
        <v>273</v>
      </c>
      <c r="AA22" s="205" t="s">
        <v>384</v>
      </c>
      <c r="AB22" s="199"/>
      <c r="AE22" s="5"/>
      <c r="AH22" s="5"/>
      <c r="AI22" s="5"/>
      <c r="AJ22" s="58" t="s">
        <v>270</v>
      </c>
      <c r="AK22" s="207"/>
      <c r="AL22" s="61" t="s">
        <v>273</v>
      </c>
    </row>
    <row r="23" spans="1:38" s="202" customFormat="1" x14ac:dyDescent="0.2">
      <c r="A23" s="200"/>
      <c r="B23" s="200"/>
      <c r="C23" s="199"/>
      <c r="D23" s="199"/>
      <c r="E23" s="199"/>
      <c r="F23" s="199"/>
      <c r="G23" s="199"/>
      <c r="H23" s="200"/>
      <c r="I23" s="200"/>
      <c r="J23" s="199"/>
      <c r="K23" s="199"/>
      <c r="L23" s="199"/>
      <c r="M23" s="199"/>
      <c r="N23" s="199"/>
      <c r="O23" s="199"/>
      <c r="P23" s="199"/>
      <c r="Q23" s="201"/>
      <c r="R23" s="201"/>
      <c r="S23" s="199"/>
      <c r="U23" s="201"/>
      <c r="V23" s="199"/>
      <c r="Y23" s="199"/>
      <c r="AB23" s="199"/>
      <c r="AK23" s="201"/>
    </row>
    <row r="24" spans="1:38" x14ac:dyDescent="0.2">
      <c r="A24" s="57" t="s">
        <v>514</v>
      </c>
      <c r="B24" s="203" t="s">
        <v>489</v>
      </c>
      <c r="C24" s="250" t="s">
        <v>155</v>
      </c>
      <c r="D24" s="16" t="s">
        <v>88</v>
      </c>
      <c r="E24" s="42" t="s">
        <v>202</v>
      </c>
      <c r="F24" s="219" t="s">
        <v>450</v>
      </c>
      <c r="G24" s="250" t="s">
        <v>500</v>
      </c>
      <c r="H24" s="244">
        <f>AJ9</f>
        <v>0.1111111111111111</v>
      </c>
      <c r="I24" s="65">
        <f>COUNTIF(J24:BI24, "WIN")/(COUNTIF(J24:BI24, "WIN")+COUNTIF(J24:BI24, "LOSE"))</f>
        <v>7.1428571428571425E-2</v>
      </c>
      <c r="K24" s="61" t="s">
        <v>273</v>
      </c>
      <c r="L24" s="61" t="s">
        <v>273</v>
      </c>
      <c r="M24" s="61" t="s">
        <v>273</v>
      </c>
      <c r="N24" s="61" t="s">
        <v>273</v>
      </c>
      <c r="O24" s="61" t="s">
        <v>273</v>
      </c>
      <c r="Q24" s="61" t="s">
        <v>273</v>
      </c>
      <c r="R24" s="61" t="s">
        <v>273</v>
      </c>
      <c r="T24" s="61" t="s">
        <v>273</v>
      </c>
      <c r="U24" s="61" t="s">
        <v>273</v>
      </c>
      <c r="W24" s="61" t="s">
        <v>273</v>
      </c>
      <c r="X24" s="61" t="s">
        <v>273</v>
      </c>
      <c r="Z24" s="61" t="s">
        <v>273</v>
      </c>
      <c r="AA24" s="61" t="s">
        <v>273</v>
      </c>
      <c r="AH24" s="5"/>
      <c r="AI24" s="5"/>
      <c r="AJ24" s="205" t="s">
        <v>384</v>
      </c>
      <c r="AK24" s="207"/>
      <c r="AL24" s="58" t="s">
        <v>270</v>
      </c>
    </row>
    <row r="25" spans="1:38" s="202" customFormat="1" x14ac:dyDescent="0.2">
      <c r="A25" s="200"/>
      <c r="B25" s="200"/>
      <c r="C25" s="199"/>
      <c r="D25" s="199"/>
      <c r="E25" s="199"/>
      <c r="F25" s="199"/>
      <c r="G25" s="199"/>
      <c r="H25" s="200"/>
      <c r="I25" s="200"/>
      <c r="J25" s="199"/>
      <c r="K25" s="199"/>
      <c r="L25" s="199"/>
      <c r="M25" s="199"/>
      <c r="N25" s="199"/>
      <c r="O25" s="199"/>
      <c r="P25" s="199"/>
      <c r="Q25" s="201"/>
      <c r="R25" s="201"/>
      <c r="S25" s="199"/>
      <c r="U25" s="201"/>
      <c r="V25" s="199"/>
      <c r="Y25" s="199"/>
      <c r="AB25" s="199"/>
      <c r="AK25" s="201"/>
    </row>
    <row r="26" spans="1:38" x14ac:dyDescent="0.2">
      <c r="A26" s="57" t="s">
        <v>520</v>
      </c>
      <c r="B26" s="179" t="s">
        <v>52</v>
      </c>
      <c r="C26" s="218" t="s">
        <v>1</v>
      </c>
      <c r="D26" s="42" t="s">
        <v>280</v>
      </c>
      <c r="E26" s="219" t="s">
        <v>450</v>
      </c>
      <c r="F26" s="6" t="s">
        <v>284</v>
      </c>
      <c r="G26" s="250" t="s">
        <v>515</v>
      </c>
      <c r="H26" s="244">
        <f>AL9</f>
        <v>0.1111111111111111</v>
      </c>
      <c r="I26" s="65">
        <f>COUNTIF(J26:BI26, "WIN")/(COUNTIF(J26:BI26, "WIN")+COUNTIF(J26:BI26, "LOSE"))</f>
        <v>0.53846153846153844</v>
      </c>
      <c r="K26" s="61" t="s">
        <v>273</v>
      </c>
      <c r="L26" s="58" t="s">
        <v>270</v>
      </c>
      <c r="M26" s="61" t="s">
        <v>273</v>
      </c>
      <c r="N26" s="58" t="s">
        <v>270</v>
      </c>
      <c r="O26" s="205" t="s">
        <v>384</v>
      </c>
      <c r="Q26" s="61" t="s">
        <v>273</v>
      </c>
      <c r="R26" s="61" t="s">
        <v>273</v>
      </c>
      <c r="T26" s="61" t="s">
        <v>273</v>
      </c>
      <c r="U26" s="58" t="s">
        <v>270</v>
      </c>
      <c r="W26" s="58" t="s">
        <v>270</v>
      </c>
      <c r="X26" s="61" t="s">
        <v>273</v>
      </c>
      <c r="Y26" s="199"/>
      <c r="Z26" s="58" t="s">
        <v>270</v>
      </c>
      <c r="AA26" s="58" t="s">
        <v>270</v>
      </c>
      <c r="AB26" s="199"/>
      <c r="AE26" s="5"/>
      <c r="AH26" s="5"/>
      <c r="AI26" s="5"/>
      <c r="AJ26" s="58" t="s">
        <v>270</v>
      </c>
      <c r="AK26" s="207"/>
      <c r="AL26" s="205" t="s">
        <v>384</v>
      </c>
    </row>
    <row r="27" spans="1:38" s="202" customFormat="1" x14ac:dyDescent="0.2">
      <c r="A27" s="200"/>
      <c r="B27" s="200"/>
      <c r="C27" s="199"/>
      <c r="D27" s="199"/>
      <c r="E27" s="199"/>
      <c r="F27" s="199"/>
      <c r="G27" s="199"/>
      <c r="H27" s="200"/>
      <c r="I27" s="200"/>
      <c r="J27" s="199"/>
      <c r="K27" s="199"/>
      <c r="L27" s="199"/>
      <c r="M27" s="199"/>
      <c r="N27" s="199"/>
      <c r="O27" s="199"/>
      <c r="P27" s="199"/>
      <c r="Q27" s="201"/>
      <c r="R27" s="201"/>
      <c r="S27" s="199"/>
      <c r="U27" s="201"/>
      <c r="V27" s="199"/>
      <c r="Y27" s="199"/>
      <c r="AB27" s="199"/>
      <c r="AK27" s="201"/>
    </row>
    <row r="28" spans="1:38" ht="15" customHeight="1" x14ac:dyDescent="0.2">
      <c r="I28" s="65" t="e">
        <f t="shared" ref="I28:I43" si="0">COUNTIF(J28:BI28, "WIN")/(COUNTIF(J28:BI28, "WIN")+COUNTIF(J28:BI28, "LOSE"))</f>
        <v>#DIV/0!</v>
      </c>
      <c r="K28" s="72"/>
      <c r="L28" s="72"/>
      <c r="M28" s="72"/>
      <c r="N28" s="72"/>
      <c r="O28" s="72"/>
      <c r="AK28" s="207"/>
    </row>
    <row r="29" spans="1:38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0"/>
        <v>#DIV/0!</v>
      </c>
      <c r="K29" s="72"/>
      <c r="L29" s="72"/>
      <c r="M29" s="72"/>
      <c r="N29" s="72"/>
      <c r="O29" s="72"/>
      <c r="Q29" s="5"/>
      <c r="R29" s="5"/>
      <c r="T29"/>
      <c r="U29"/>
      <c r="W29" s="5"/>
      <c r="X29" s="5"/>
      <c r="Z29" s="5"/>
      <c r="AA29" s="5"/>
      <c r="AC29"/>
      <c r="AD29"/>
      <c r="AE29"/>
      <c r="AF29"/>
      <c r="AG29"/>
      <c r="AH29"/>
      <c r="AI29"/>
      <c r="AJ29" s="5"/>
      <c r="AL29" s="5"/>
    </row>
    <row r="30" spans="1:38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0"/>
        <v>#DIV/0!</v>
      </c>
      <c r="K30" s="72"/>
      <c r="L30" s="72"/>
      <c r="M30" s="72"/>
      <c r="N30" s="72"/>
      <c r="O30" s="72"/>
      <c r="Q30" s="5"/>
      <c r="R30" s="5"/>
      <c r="T30"/>
      <c r="U30"/>
      <c r="W30" s="5"/>
      <c r="X30" s="5"/>
      <c r="Z30" s="5"/>
      <c r="AA30" s="5"/>
      <c r="AC30"/>
      <c r="AD30"/>
      <c r="AE30"/>
      <c r="AF30"/>
      <c r="AG30"/>
      <c r="AH30"/>
      <c r="AI30"/>
      <c r="AJ30" s="5"/>
      <c r="AL30" s="5"/>
    </row>
    <row r="31" spans="1:38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0"/>
        <v>#DIV/0!</v>
      </c>
      <c r="K31" s="72"/>
      <c r="L31" s="72"/>
      <c r="M31" s="72"/>
      <c r="N31" s="72"/>
      <c r="O31" s="72"/>
      <c r="Q31" s="5"/>
      <c r="R31" s="5"/>
      <c r="T31"/>
      <c r="U31"/>
      <c r="W31" s="5"/>
      <c r="X31" s="5"/>
      <c r="Z31" s="5"/>
      <c r="AA31" s="5"/>
      <c r="AC31"/>
      <c r="AD31"/>
      <c r="AE31"/>
      <c r="AF31"/>
      <c r="AG31"/>
      <c r="AH31"/>
      <c r="AI31"/>
      <c r="AJ31" s="5"/>
      <c r="AL31" s="5"/>
    </row>
    <row r="32" spans="1:38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0"/>
        <v>#DIV/0!</v>
      </c>
      <c r="K32" s="72"/>
      <c r="L32" s="72"/>
      <c r="M32" s="72"/>
      <c r="N32" s="72"/>
      <c r="O32" s="72"/>
      <c r="Q32" s="5"/>
      <c r="R32" s="5"/>
      <c r="T32"/>
      <c r="U32"/>
      <c r="W32" s="5"/>
      <c r="X32" s="5"/>
      <c r="Z32" s="5"/>
      <c r="AA32" s="5"/>
      <c r="AC32"/>
      <c r="AD32"/>
      <c r="AE32"/>
      <c r="AF32"/>
      <c r="AG32"/>
      <c r="AH32"/>
      <c r="AI32"/>
      <c r="AJ32" s="5"/>
      <c r="AL32" s="5"/>
    </row>
    <row r="33" spans="9:9" s="202" customFormat="1" ht="15" customHeight="1" x14ac:dyDescent="0.2">
      <c r="I33" s="65" t="e">
        <f t="shared" si="0"/>
        <v>#DIV/0!</v>
      </c>
    </row>
    <row r="34" spans="9:9" s="202" customFormat="1" ht="15" customHeight="1" x14ac:dyDescent="0.2">
      <c r="I34" s="65" t="e">
        <f t="shared" si="0"/>
        <v>#DIV/0!</v>
      </c>
    </row>
    <row r="35" spans="9:9" s="202" customFormat="1" ht="15" customHeight="1" x14ac:dyDescent="0.2">
      <c r="I35" s="65" t="e">
        <f t="shared" si="0"/>
        <v>#DIV/0!</v>
      </c>
    </row>
    <row r="36" spans="9:9" s="202" customFormat="1" ht="15" customHeight="1" x14ac:dyDescent="0.2">
      <c r="I36" s="65" t="e">
        <f t="shared" si="0"/>
        <v>#DIV/0!</v>
      </c>
    </row>
    <row r="37" spans="9:9" s="202" customFormat="1" ht="15" customHeight="1" x14ac:dyDescent="0.2">
      <c r="I37" s="65" t="e">
        <f t="shared" si="0"/>
        <v>#DIV/0!</v>
      </c>
    </row>
    <row r="38" spans="9:9" s="202" customFormat="1" ht="15" customHeight="1" x14ac:dyDescent="0.2">
      <c r="I38" s="65" t="e">
        <f t="shared" si="0"/>
        <v>#DIV/0!</v>
      </c>
    </row>
    <row r="39" spans="9:9" s="202" customFormat="1" ht="15" customHeight="1" x14ac:dyDescent="0.2">
      <c r="I39" s="65" t="e">
        <f t="shared" si="0"/>
        <v>#DIV/0!</v>
      </c>
    </row>
    <row r="40" spans="9:9" s="202" customFormat="1" ht="15" customHeight="1" x14ac:dyDescent="0.2">
      <c r="I40" s="65" t="e">
        <f t="shared" si="0"/>
        <v>#DIV/0!</v>
      </c>
    </row>
    <row r="41" spans="9:9" s="202" customFormat="1" ht="15" customHeight="1" x14ac:dyDescent="0.2">
      <c r="I41" s="65" t="e">
        <f t="shared" si="0"/>
        <v>#DIV/0!</v>
      </c>
    </row>
    <row r="42" spans="9:9" s="202" customFormat="1" ht="15" customHeight="1" x14ac:dyDescent="0.2">
      <c r="I42" s="65" t="e">
        <f t="shared" si="0"/>
        <v>#DIV/0!</v>
      </c>
    </row>
    <row r="43" spans="9:9" ht="15" customHeight="1" x14ac:dyDescent="0.2">
      <c r="I43" s="65" t="e">
        <f t="shared" si="0"/>
        <v>#DIV/0!</v>
      </c>
    </row>
  </sheetData>
  <autoFilter ref="A1:A42" xr:uid="{8D528DBB-33EB-4898-9BFC-6B00BC7E1EBD}"/>
  <conditionalFormatting sqref="C8:G8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AE9:AE10 H1:I8 A9:B10 AH9:AH10 H9:J10 P9:AB10 AJ9:XFD10 H11:I1048576">
    <cfRule type="colorScale" priority="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8759-CFFD-4659-A3CB-60D441DA1BF0}">
  <dimension ref="A1:AL37"/>
  <sheetViews>
    <sheetView zoomScale="85" zoomScaleNormal="85" workbookViewId="0">
      <pane xSplit="10" ySplit="10" topLeftCell="K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7" width="9.01171875" style="5" customWidth="1"/>
    <col min="18" max="18" width="2.28515625" style="202" customWidth="1"/>
    <col min="19" max="19" width="9.01171875" style="5" customWidth="1"/>
    <col min="20" max="20" width="2.28515625" style="202" customWidth="1"/>
    <col min="21" max="21" width="9.01171875" style="5" customWidth="1"/>
    <col min="22" max="22" width="2.28515625" style="202" customWidth="1"/>
    <col min="23" max="23" width="9.01171875" style="5" customWidth="1"/>
    <col min="24" max="24" width="2.28515625" style="202" customWidth="1"/>
    <col min="25" max="25" width="9.01171875" style="5" bestFit="1" customWidth="1"/>
    <col min="26" max="26" width="2.41796875" style="202" customWidth="1"/>
    <col min="27" max="38" width="9.01171875" style="161" bestFit="1" customWidth="1"/>
    <col min="39" max="366" width="9.01171875" style="5" bestFit="1" customWidth="1"/>
    <col min="367" max="367" width="0" style="5" hidden="1" customWidth="1"/>
    <col min="368" max="391" width="0" style="5" hidden="1" bestFit="1" customWidth="1"/>
    <col min="392" max="16384" width="0" style="5" hidden="1"/>
  </cols>
  <sheetData>
    <row r="1" spans="1:38" x14ac:dyDescent="0.2">
      <c r="A1" s="161" t="s">
        <v>353</v>
      </c>
      <c r="B1" s="161"/>
      <c r="I1" s="5"/>
      <c r="K1" s="200" t="s">
        <v>474</v>
      </c>
      <c r="L1" s="199"/>
      <c r="M1" s="200"/>
      <c r="N1" s="199"/>
      <c r="Q1" s="200" t="s">
        <v>154</v>
      </c>
      <c r="S1" s="200" t="s">
        <v>361</v>
      </c>
      <c r="U1" s="198" t="s">
        <v>90</v>
      </c>
      <c r="W1" s="198" t="s">
        <v>348</v>
      </c>
      <c r="Y1" s="198" t="s">
        <v>504</v>
      </c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</row>
    <row r="2" spans="1:38" ht="14.25" customHeight="1" x14ac:dyDescent="0.2">
      <c r="A2" s="161"/>
      <c r="H2" s="2" t="s">
        <v>453</v>
      </c>
      <c r="I2" s="161" t="s">
        <v>454</v>
      </c>
      <c r="J2" s="199"/>
      <c r="K2" s="57" t="s">
        <v>476</v>
      </c>
      <c r="L2" s="57" t="s">
        <v>477</v>
      </c>
      <c r="M2" s="57" t="s">
        <v>478</v>
      </c>
      <c r="N2" s="57" t="s">
        <v>479</v>
      </c>
      <c r="O2" s="57" t="s">
        <v>480</v>
      </c>
      <c r="P2" s="199"/>
      <c r="Q2" s="57" t="s">
        <v>459</v>
      </c>
      <c r="R2" s="199"/>
      <c r="S2" s="57" t="s">
        <v>516</v>
      </c>
      <c r="T2" s="199"/>
      <c r="U2" s="57" t="s">
        <v>521</v>
      </c>
      <c r="V2" s="199"/>
      <c r="W2" s="57" t="s">
        <v>522</v>
      </c>
      <c r="X2" s="199"/>
      <c r="Y2" s="57" t="s">
        <v>523</v>
      </c>
      <c r="Z2" s="227"/>
    </row>
    <row r="3" spans="1:38" ht="14.25" customHeight="1" x14ac:dyDescent="0.2">
      <c r="A3" s="57" t="s">
        <v>521</v>
      </c>
      <c r="B3" s="179" t="s">
        <v>52</v>
      </c>
      <c r="C3" s="42" t="s">
        <v>202</v>
      </c>
      <c r="D3" s="217" t="s">
        <v>150</v>
      </c>
      <c r="E3" s="128" t="s">
        <v>90</v>
      </c>
      <c r="F3" s="216" t="s">
        <v>7</v>
      </c>
      <c r="G3" s="216" t="s">
        <v>87</v>
      </c>
      <c r="H3" s="244">
        <f>H16</f>
        <v>1</v>
      </c>
      <c r="I3" s="175">
        <f>I16</f>
        <v>0.55555555555555558</v>
      </c>
      <c r="J3" s="199"/>
      <c r="K3" s="203" t="s">
        <v>489</v>
      </c>
      <c r="L3" s="212" t="s">
        <v>54</v>
      </c>
      <c r="M3" s="179" t="s">
        <v>490</v>
      </c>
      <c r="N3" s="203" t="s">
        <v>53</v>
      </c>
      <c r="O3" s="203" t="s">
        <v>53</v>
      </c>
      <c r="P3" s="199"/>
      <c r="Q3" s="203" t="s">
        <v>489</v>
      </c>
      <c r="R3" s="199"/>
      <c r="S3" s="179" t="s">
        <v>490</v>
      </c>
      <c r="T3" s="199"/>
      <c r="U3" s="179" t="s">
        <v>52</v>
      </c>
      <c r="V3" s="199"/>
      <c r="W3" s="179" t="s">
        <v>52</v>
      </c>
      <c r="X3" s="199"/>
      <c r="Y3" s="179" t="s">
        <v>52</v>
      </c>
      <c r="Z3" s="227"/>
    </row>
    <row r="4" spans="1:38" x14ac:dyDescent="0.2">
      <c r="A4" s="57" t="s">
        <v>459</v>
      </c>
      <c r="B4" s="203" t="s">
        <v>489</v>
      </c>
      <c r="C4" s="42" t="s">
        <v>199</v>
      </c>
      <c r="D4" s="19" t="s">
        <v>386</v>
      </c>
      <c r="E4" s="217" t="s">
        <v>387</v>
      </c>
      <c r="F4" s="64" t="s">
        <v>154</v>
      </c>
      <c r="G4" s="6" t="s">
        <v>472</v>
      </c>
      <c r="H4" s="244">
        <f>H12</f>
        <v>0.75</v>
      </c>
      <c r="I4" s="65">
        <f>I12</f>
        <v>0.66666666666666663</v>
      </c>
      <c r="J4" s="200"/>
      <c r="K4" s="128" t="s">
        <v>90</v>
      </c>
      <c r="L4" s="42" t="s">
        <v>199</v>
      </c>
      <c r="M4" s="6" t="s">
        <v>209</v>
      </c>
      <c r="N4" s="42" t="s">
        <v>149</v>
      </c>
      <c r="O4" s="218" t="s">
        <v>1</v>
      </c>
      <c r="P4" s="200"/>
      <c r="Q4" s="42" t="s">
        <v>199</v>
      </c>
      <c r="R4" s="200"/>
      <c r="S4" s="6" t="s">
        <v>248</v>
      </c>
      <c r="T4" s="200"/>
      <c r="U4" s="42" t="s">
        <v>202</v>
      </c>
      <c r="V4" s="200"/>
      <c r="W4" s="42" t="s">
        <v>149</v>
      </c>
      <c r="X4" s="200"/>
      <c r="Y4" s="218" t="s">
        <v>1</v>
      </c>
      <c r="Z4" s="228"/>
    </row>
    <row r="5" spans="1:38" x14ac:dyDescent="0.2">
      <c r="A5" s="57" t="s">
        <v>516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H14</f>
        <v>0.75</v>
      </c>
      <c r="I5" s="65">
        <f>I14</f>
        <v>0.44444444444444442</v>
      </c>
      <c r="J5" s="200"/>
      <c r="K5" s="19" t="s">
        <v>88</v>
      </c>
      <c r="L5" s="215" t="s">
        <v>200</v>
      </c>
      <c r="M5" s="6" t="s">
        <v>212</v>
      </c>
      <c r="N5" s="42" t="s">
        <v>463</v>
      </c>
      <c r="O5" s="19" t="s">
        <v>89</v>
      </c>
      <c r="P5" s="200"/>
      <c r="Q5" s="19" t="s">
        <v>89</v>
      </c>
      <c r="R5" s="200"/>
      <c r="S5" s="6" t="s">
        <v>383</v>
      </c>
      <c r="T5" s="200"/>
      <c r="U5" s="217" t="s">
        <v>150</v>
      </c>
      <c r="V5" s="200"/>
      <c r="W5" s="218" t="s">
        <v>5</v>
      </c>
      <c r="X5" s="200"/>
      <c r="Y5" s="42" t="s">
        <v>280</v>
      </c>
      <c r="Z5" s="229"/>
    </row>
    <row r="6" spans="1:38" x14ac:dyDescent="0.2">
      <c r="A6" s="57" t="s">
        <v>522</v>
      </c>
      <c r="B6" s="179" t="s">
        <v>52</v>
      </c>
      <c r="C6" s="42" t="s">
        <v>149</v>
      </c>
      <c r="D6" s="218" t="s">
        <v>5</v>
      </c>
      <c r="E6" s="6" t="s">
        <v>348</v>
      </c>
      <c r="F6" s="215" t="s">
        <v>200</v>
      </c>
      <c r="G6" s="216" t="s">
        <v>153</v>
      </c>
      <c r="H6" s="244">
        <f>H18</f>
        <v>0.25</v>
      </c>
      <c r="I6" s="210">
        <f>I18</f>
        <v>0.1111111111111111</v>
      </c>
      <c r="J6" s="200"/>
      <c r="K6" s="42" t="s">
        <v>202</v>
      </c>
      <c r="L6" s="64" t="s">
        <v>201</v>
      </c>
      <c r="M6" s="19" t="s">
        <v>494</v>
      </c>
      <c r="N6" s="217" t="s">
        <v>150</v>
      </c>
      <c r="O6" s="219" t="s">
        <v>261</v>
      </c>
      <c r="P6" s="200"/>
      <c r="Q6" s="19" t="s">
        <v>151</v>
      </c>
      <c r="R6" s="200"/>
      <c r="S6" s="19" t="s">
        <v>449</v>
      </c>
      <c r="T6" s="200"/>
      <c r="U6" s="128" t="s">
        <v>90</v>
      </c>
      <c r="V6" s="200"/>
      <c r="W6" s="6" t="s">
        <v>348</v>
      </c>
      <c r="X6" s="200"/>
      <c r="Y6" s="219" t="s">
        <v>450</v>
      </c>
      <c r="Z6" s="228"/>
    </row>
    <row r="7" spans="1:38" x14ac:dyDescent="0.2">
      <c r="A7" s="57" t="s">
        <v>523</v>
      </c>
      <c r="B7" s="179" t="s">
        <v>52</v>
      </c>
      <c r="C7" s="218" t="s">
        <v>1</v>
      </c>
      <c r="D7" s="42" t="s">
        <v>280</v>
      </c>
      <c r="E7" s="219" t="s">
        <v>450</v>
      </c>
      <c r="F7" s="6" t="s">
        <v>284</v>
      </c>
      <c r="G7" s="250" t="s">
        <v>515</v>
      </c>
      <c r="H7" s="244">
        <f>H20</f>
        <v>0.25</v>
      </c>
      <c r="I7" s="65">
        <f>I20</f>
        <v>0.375</v>
      </c>
      <c r="J7" s="200"/>
      <c r="K7" s="218" t="s">
        <v>5</v>
      </c>
      <c r="L7" s="19" t="s">
        <v>94</v>
      </c>
      <c r="M7" s="42" t="s">
        <v>213</v>
      </c>
      <c r="N7" s="6" t="s">
        <v>348</v>
      </c>
      <c r="O7" s="42" t="s">
        <v>498</v>
      </c>
      <c r="P7" s="200"/>
      <c r="Q7" s="64" t="s">
        <v>154</v>
      </c>
      <c r="R7" s="200"/>
      <c r="S7" s="6" t="s">
        <v>376</v>
      </c>
      <c r="T7" s="200"/>
      <c r="U7" s="216" t="s">
        <v>7</v>
      </c>
      <c r="V7" s="200"/>
      <c r="W7" s="215" t="s">
        <v>200</v>
      </c>
      <c r="X7" s="200"/>
      <c r="Y7" s="6" t="s">
        <v>284</v>
      </c>
      <c r="Z7" s="230"/>
    </row>
    <row r="8" spans="1:38" x14ac:dyDescent="0.2">
      <c r="A8" s="2"/>
      <c r="B8" s="214"/>
      <c r="C8" s="3"/>
      <c r="D8" s="3"/>
      <c r="E8" s="3"/>
      <c r="F8" s="3"/>
      <c r="G8" s="3"/>
      <c r="I8" s="65"/>
      <c r="J8" s="200"/>
      <c r="K8" s="216" t="s">
        <v>499</v>
      </c>
      <c r="L8" s="6" t="s">
        <v>91</v>
      </c>
      <c r="M8" s="6" t="s">
        <v>210</v>
      </c>
      <c r="N8" s="216" t="s">
        <v>153</v>
      </c>
      <c r="O8" s="218" t="s">
        <v>151</v>
      </c>
      <c r="P8" s="200"/>
      <c r="Q8" s="6" t="s">
        <v>91</v>
      </c>
      <c r="R8" s="200"/>
      <c r="S8" s="42" t="s">
        <v>213</v>
      </c>
      <c r="T8" s="200"/>
      <c r="U8" s="216" t="s">
        <v>87</v>
      </c>
      <c r="V8" s="200"/>
      <c r="W8" s="216" t="s">
        <v>153</v>
      </c>
      <c r="X8" s="200"/>
      <c r="Y8" s="250" t="s">
        <v>515</v>
      </c>
      <c r="Z8" s="231"/>
    </row>
    <row r="9" spans="1:38" x14ac:dyDescent="0.2">
      <c r="A9" s="2"/>
      <c r="B9" s="3"/>
      <c r="C9" s="252"/>
      <c r="D9" s="252"/>
      <c r="E9" s="253"/>
      <c r="F9" s="252"/>
      <c r="G9" s="253"/>
      <c r="I9" s="2" t="s">
        <v>453</v>
      </c>
      <c r="J9" s="199"/>
      <c r="K9" s="65">
        <f>COUNTIF(K$11:K$61, "LOSE")/(COUNTIF(K$11:K$61, "WIN")+COUNTIF(K$11:K$61, "LOSE"))</f>
        <v>1</v>
      </c>
      <c r="L9" s="65">
        <f>COUNTIF(L$11:L$61, "LOSE")/(COUNTIF(L$11:L$61, "WIN")+COUNTIF(L$11:L$61, "LOSE"))</f>
        <v>0.4</v>
      </c>
      <c r="M9" s="65">
        <f>COUNTIF(M$11:M$61, "LOSE")/(COUNTIF(M$11:M$61, "WIN")+COUNTIF(M$11:M$61, "LOSE"))</f>
        <v>0.2</v>
      </c>
      <c r="N9" s="65">
        <f>COUNTIF(N$11:N$61, "LOSE")/(COUNTIF(N$11:N$61, "WIN")+COUNTIF(N$11:N$61, "LOSE"))</f>
        <v>0.4</v>
      </c>
      <c r="O9" s="65">
        <f>COUNTIF(O$11:O$61, "LOSE")/(COUNTIF(O$11:O$61, "WIN")+COUNTIF(O$11:O$61, "LOSE"))</f>
        <v>0.75</v>
      </c>
      <c r="P9" s="199"/>
      <c r="Q9" s="65">
        <f>COUNTIF(Q$11:Q$66, "LOSE")/(COUNTIF(Q$11:Q$66, "WIN")+COUNTIF(Q$11:Q$66, "LOSE"))</f>
        <v>0.75</v>
      </c>
      <c r="R9" s="199"/>
      <c r="S9" s="65">
        <f>COUNTIF(S$11:S$66, "LOSE")/(COUNTIF(S$11:S$66, "WIN")+COUNTIF(S$11:S$66, "LOSE"))</f>
        <v>0.75</v>
      </c>
      <c r="T9" s="199"/>
      <c r="U9" s="65">
        <f>COUNTIF(U$11:U$66, "LOSE")/(COUNTIF(U$11:U$66, "WIN")+COUNTIF(U$11:U$66, "LOSE"))</f>
        <v>1</v>
      </c>
      <c r="V9" s="199"/>
      <c r="W9" s="65">
        <f>COUNTIF(W$11:W$66, "LOSE")/(COUNTIF(W$11:W$66, "WIN")+COUNTIF(W$11:W$66, "LOSE"))</f>
        <v>0.25</v>
      </c>
      <c r="X9" s="199"/>
      <c r="Y9" s="65">
        <f>COUNTIF(Y$11:Y$66, "LOSE")/(COUNTIF(Y$11:Y$66, "WIN")+COUNTIF(Y$11:Y$66, "LOSE"))</f>
        <v>0.25</v>
      </c>
      <c r="Z9" s="231"/>
      <c r="AA9" s="65" t="e">
        <f t="shared" ref="AA9:AL9" si="0">COUNTIF(AA$11:AA$66, "LOSE")/(COUNTIF(AA$11:AA$66, "WIN")+COUNTIF(AA$11:AA$66, "LOSE"))</f>
        <v>#DIV/0!</v>
      </c>
      <c r="AB9" s="65" t="e">
        <f t="shared" si="0"/>
        <v>#DIV/0!</v>
      </c>
      <c r="AC9" s="65" t="e">
        <f t="shared" si="0"/>
        <v>#DIV/0!</v>
      </c>
      <c r="AD9" s="65" t="e">
        <f t="shared" si="0"/>
        <v>#DIV/0!</v>
      </c>
      <c r="AE9" s="65" t="e">
        <f t="shared" si="0"/>
        <v>#DIV/0!</v>
      </c>
      <c r="AF9" s="65" t="e">
        <f t="shared" si="0"/>
        <v>#DIV/0!</v>
      </c>
      <c r="AG9" s="65" t="e">
        <f t="shared" si="0"/>
        <v>#DIV/0!</v>
      </c>
      <c r="AH9" s="65" t="e">
        <f t="shared" si="0"/>
        <v>#DIV/0!</v>
      </c>
      <c r="AI9" s="65" t="e">
        <f t="shared" si="0"/>
        <v>#DIV/0!</v>
      </c>
      <c r="AJ9" s="65" t="e">
        <f t="shared" si="0"/>
        <v>#DIV/0!</v>
      </c>
      <c r="AK9" s="65" t="e">
        <f t="shared" si="0"/>
        <v>#DIV/0!</v>
      </c>
      <c r="AL9" s="65" t="e">
        <f t="shared" si="0"/>
        <v>#DIV/0!</v>
      </c>
    </row>
    <row r="10" spans="1:38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65">
        <f>I12</f>
        <v>0.66666666666666663</v>
      </c>
      <c r="R10" s="199"/>
      <c r="S10" s="65">
        <f>I14</f>
        <v>0.44444444444444442</v>
      </c>
      <c r="T10" s="199"/>
      <c r="U10" s="65">
        <f>I16</f>
        <v>0.55555555555555558</v>
      </c>
      <c r="V10" s="199"/>
      <c r="W10" s="65">
        <f>I18</f>
        <v>0.1111111111111111</v>
      </c>
      <c r="X10" s="199"/>
      <c r="Y10" s="65">
        <f>I20</f>
        <v>0.375</v>
      </c>
      <c r="Z10" s="231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38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26"/>
      <c r="R11" s="199"/>
      <c r="T11" s="199"/>
      <c r="V11" s="199"/>
      <c r="X11" s="199"/>
      <c r="Z11" s="226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x14ac:dyDescent="0.2">
      <c r="A12" s="57" t="s">
        <v>459</v>
      </c>
      <c r="B12" s="203" t="s">
        <v>489</v>
      </c>
      <c r="C12" s="42" t="s">
        <v>199</v>
      </c>
      <c r="D12" s="19" t="s">
        <v>386</v>
      </c>
      <c r="E12" s="217" t="s">
        <v>387</v>
      </c>
      <c r="F12" s="64" t="s">
        <v>154</v>
      </c>
      <c r="G12" s="6" t="s">
        <v>472</v>
      </c>
      <c r="H12" s="236">
        <f>Q9</f>
        <v>0.75</v>
      </c>
      <c r="I12" s="65">
        <f>COUNTIF(J12:AV12, "WIN")/(COUNTIF(J12:AV12, "WIN")+COUNTIF(J12:AV12, "LOSE"))</f>
        <v>0.66666666666666663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199"/>
      <c r="S12" s="58" t="s">
        <v>270</v>
      </c>
      <c r="T12" s="199"/>
      <c r="U12" s="61" t="s">
        <v>273</v>
      </c>
      <c r="V12" s="199"/>
      <c r="W12" s="58" t="s">
        <v>270</v>
      </c>
      <c r="X12" s="199"/>
      <c r="Y12" s="58" t="s">
        <v>270</v>
      </c>
      <c r="Z12" s="207"/>
    </row>
    <row r="13" spans="1:38" s="202" customFormat="1" x14ac:dyDescent="0.2">
      <c r="A13" s="200"/>
      <c r="B13" s="200"/>
      <c r="C13" s="199"/>
      <c r="D13" s="199"/>
      <c r="E13" s="199"/>
      <c r="F13" s="199"/>
      <c r="G13" s="199"/>
      <c r="H13" s="200"/>
      <c r="I13" s="200"/>
      <c r="J13" s="199"/>
      <c r="K13" s="199"/>
      <c r="L13" s="199"/>
      <c r="M13" s="199"/>
      <c r="N13" s="199"/>
      <c r="O13" s="199"/>
      <c r="P13" s="199"/>
      <c r="Q13" s="226"/>
      <c r="R13" s="199"/>
      <c r="T13" s="199"/>
      <c r="V13" s="199"/>
      <c r="X13" s="199"/>
      <c r="Z13" s="226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</row>
    <row r="14" spans="1:38" x14ac:dyDescent="0.2">
      <c r="A14" s="57" t="s">
        <v>516</v>
      </c>
      <c r="B14" s="179" t="s">
        <v>490</v>
      </c>
      <c r="C14" s="6" t="s">
        <v>248</v>
      </c>
      <c r="D14" s="6" t="s">
        <v>383</v>
      </c>
      <c r="E14" s="19" t="s">
        <v>449</v>
      </c>
      <c r="F14" s="6" t="s">
        <v>376</v>
      </c>
      <c r="G14" s="42" t="s">
        <v>213</v>
      </c>
      <c r="H14" s="235">
        <f>S9</f>
        <v>0.75</v>
      </c>
      <c r="I14" s="65">
        <f>COUNTIF(J14:AV14, "WIN")/(COUNTIF(J14:AV14, "WIN")+COUNTIF(J14:AV14, "LOSE"))</f>
        <v>0.44444444444444442</v>
      </c>
      <c r="K14" s="61" t="s">
        <v>273</v>
      </c>
      <c r="L14" s="61" t="s">
        <v>273</v>
      </c>
      <c r="M14" s="58" t="s">
        <v>270</v>
      </c>
      <c r="N14" s="58" t="s">
        <v>270</v>
      </c>
      <c r="O14" s="61" t="s">
        <v>273</v>
      </c>
      <c r="Q14" s="61" t="s">
        <v>273</v>
      </c>
      <c r="S14" s="205" t="s">
        <v>384</v>
      </c>
      <c r="U14" s="61" t="s">
        <v>273</v>
      </c>
      <c r="W14" s="58" t="s">
        <v>270</v>
      </c>
      <c r="Y14" s="58" t="s">
        <v>270</v>
      </c>
      <c r="Z14" s="207"/>
    </row>
    <row r="15" spans="1:38" s="202" customFormat="1" x14ac:dyDescent="0.2">
      <c r="A15" s="200"/>
      <c r="B15" s="200"/>
      <c r="C15" s="199"/>
      <c r="D15" s="199"/>
      <c r="E15" s="199"/>
      <c r="F15" s="199"/>
      <c r="G15" s="199"/>
      <c r="H15" s="200"/>
      <c r="I15" s="200"/>
      <c r="J15" s="199"/>
      <c r="K15" s="199"/>
      <c r="L15" s="199"/>
      <c r="M15" s="199"/>
      <c r="N15" s="199"/>
      <c r="O15" s="199"/>
      <c r="P15" s="199"/>
      <c r="Q15" s="226"/>
      <c r="R15" s="199"/>
      <c r="T15" s="199"/>
      <c r="V15" s="199"/>
      <c r="X15" s="199"/>
      <c r="Z15" s="226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</row>
    <row r="16" spans="1:38" x14ac:dyDescent="0.2">
      <c r="A16" s="57" t="s">
        <v>521</v>
      </c>
      <c r="B16" s="179" t="s">
        <v>52</v>
      </c>
      <c r="C16" s="42" t="s">
        <v>202</v>
      </c>
      <c r="D16" s="217" t="s">
        <v>150</v>
      </c>
      <c r="E16" s="128" t="s">
        <v>90</v>
      </c>
      <c r="F16" s="216" t="s">
        <v>7</v>
      </c>
      <c r="G16" s="216" t="s">
        <v>87</v>
      </c>
      <c r="H16" s="244">
        <f>U9</f>
        <v>1</v>
      </c>
      <c r="I16" s="65">
        <f>COUNTIF(J16:AV16, "WIN")/(COUNTIF(J16:AV16, "WIN")+COUNTIF(J16:AV16, "LOSE"))</f>
        <v>0.55555555555555558</v>
      </c>
      <c r="K16" s="61" t="s">
        <v>273</v>
      </c>
      <c r="L16" s="58" t="s">
        <v>270</v>
      </c>
      <c r="M16" s="58" t="s">
        <v>270</v>
      </c>
      <c r="N16" s="58" t="s">
        <v>270</v>
      </c>
      <c r="O16" s="61" t="s">
        <v>273</v>
      </c>
      <c r="Q16" s="58" t="s">
        <v>270</v>
      </c>
      <c r="S16" s="61" t="s">
        <v>273</v>
      </c>
      <c r="U16" s="205" t="s">
        <v>384</v>
      </c>
      <c r="V16" s="199"/>
      <c r="W16" s="61" t="s">
        <v>273</v>
      </c>
      <c r="X16" s="199"/>
      <c r="Y16" s="58" t="s">
        <v>270</v>
      </c>
      <c r="Z16" s="207"/>
    </row>
    <row r="18" spans="1:25" x14ac:dyDescent="0.2">
      <c r="A18" s="57" t="s">
        <v>522</v>
      </c>
      <c r="B18" s="179" t="s">
        <v>52</v>
      </c>
      <c r="C18" s="42" t="s">
        <v>149</v>
      </c>
      <c r="D18" s="218" t="s">
        <v>5</v>
      </c>
      <c r="E18" s="6" t="s">
        <v>348</v>
      </c>
      <c r="F18" s="215" t="s">
        <v>200</v>
      </c>
      <c r="G18" s="216" t="s">
        <v>153</v>
      </c>
      <c r="H18" s="244">
        <f>W9</f>
        <v>0.25</v>
      </c>
      <c r="I18" s="65">
        <f>COUNTIF(J18:AV18, "WIN")/(COUNTIF(J18:AV18, "WIN")+COUNTIF(J18:AV18, "LOSE"))</f>
        <v>0.1111111111111111</v>
      </c>
      <c r="K18" s="61" t="s">
        <v>273</v>
      </c>
      <c r="L18" s="61" t="s">
        <v>273</v>
      </c>
      <c r="M18" s="58" t="s">
        <v>270</v>
      </c>
      <c r="N18" s="61" t="s">
        <v>273</v>
      </c>
      <c r="O18" s="61" t="s">
        <v>273</v>
      </c>
      <c r="Q18" s="61" t="s">
        <v>273</v>
      </c>
      <c r="S18" s="61" t="s">
        <v>273</v>
      </c>
      <c r="U18" s="61" t="s">
        <v>273</v>
      </c>
      <c r="V18" s="199"/>
      <c r="W18" s="205" t="s">
        <v>384</v>
      </c>
      <c r="X18" s="199"/>
      <c r="Y18" s="61" t="s">
        <v>273</v>
      </c>
    </row>
    <row r="19" spans="1:25" s="202" customFormat="1" x14ac:dyDescent="0.2">
      <c r="A19" s="200"/>
      <c r="B19" s="200"/>
      <c r="C19" s="199"/>
      <c r="D19" s="199"/>
      <c r="E19" s="199"/>
      <c r="F19" s="199"/>
      <c r="G19" s="199"/>
      <c r="H19" s="200"/>
      <c r="I19" s="200"/>
      <c r="J19" s="199"/>
      <c r="K19" s="199"/>
      <c r="L19" s="199"/>
      <c r="M19" s="199"/>
      <c r="N19" s="199"/>
      <c r="O19" s="199"/>
      <c r="P19" s="199"/>
      <c r="Q19" s="226"/>
      <c r="R19" s="199"/>
      <c r="T19" s="199"/>
      <c r="V19" s="199"/>
      <c r="X19" s="199"/>
    </row>
    <row r="20" spans="1:25" x14ac:dyDescent="0.2">
      <c r="A20" s="57" t="s">
        <v>523</v>
      </c>
      <c r="B20" s="179" t="s">
        <v>52</v>
      </c>
      <c r="C20" s="218" t="s">
        <v>1</v>
      </c>
      <c r="D20" s="42" t="s">
        <v>280</v>
      </c>
      <c r="E20" s="219" t="s">
        <v>450</v>
      </c>
      <c r="F20" s="6" t="s">
        <v>284</v>
      </c>
      <c r="G20" s="250" t="s">
        <v>515</v>
      </c>
      <c r="H20" s="244">
        <f>Y9</f>
        <v>0.25</v>
      </c>
      <c r="I20" s="65">
        <f>COUNTIF(J20:AV20, "WIN")/(COUNTIF(J20:AV20, "WIN")+COUNTIF(J20:AV20, "LOSE"))</f>
        <v>0.375</v>
      </c>
      <c r="K20" s="61" t="s">
        <v>273</v>
      </c>
      <c r="L20" s="58" t="s">
        <v>270</v>
      </c>
      <c r="M20" s="61" t="s">
        <v>273</v>
      </c>
      <c r="N20" s="58" t="s">
        <v>270</v>
      </c>
      <c r="O20" s="205" t="s">
        <v>384</v>
      </c>
      <c r="Q20" s="61" t="s">
        <v>273</v>
      </c>
      <c r="S20" s="61" t="s">
        <v>273</v>
      </c>
      <c r="U20" s="61" t="s">
        <v>273</v>
      </c>
      <c r="V20" s="199"/>
      <c r="W20" s="58" t="s">
        <v>270</v>
      </c>
      <c r="X20" s="199"/>
      <c r="Y20" s="205" t="s">
        <v>384</v>
      </c>
    </row>
    <row r="21" spans="1:25" s="202" customFormat="1" x14ac:dyDescent="0.2">
      <c r="A21" s="200"/>
      <c r="B21" s="200"/>
      <c r="C21" s="199"/>
      <c r="D21" s="199"/>
      <c r="E21" s="199"/>
      <c r="F21" s="199"/>
      <c r="G21" s="199"/>
      <c r="H21" s="200"/>
      <c r="I21" s="200"/>
      <c r="J21" s="199"/>
      <c r="K21" s="199"/>
      <c r="L21" s="199"/>
      <c r="M21" s="199"/>
      <c r="N21" s="199"/>
      <c r="O21" s="199"/>
      <c r="P21" s="199"/>
      <c r="Q21" s="226"/>
      <c r="R21" s="199"/>
      <c r="T21" s="199"/>
      <c r="V21" s="199"/>
      <c r="X21" s="199"/>
    </row>
    <row r="22" spans="1:25" ht="15" customHeight="1" x14ac:dyDescent="0.2">
      <c r="I22" s="65" t="e">
        <f t="shared" ref="I22:I37" si="1">COUNTIF(J22:AV22, "WIN")/(COUNTIF(J22:AV22, "WIN")+COUNTIF(J22:AV22, "LOSE"))</f>
        <v>#DIV/0!</v>
      </c>
      <c r="K22" s="72"/>
      <c r="L22" s="72"/>
      <c r="M22" s="72"/>
      <c r="N22" s="72"/>
      <c r="O22" s="72"/>
      <c r="S22"/>
    </row>
    <row r="23" spans="1:25" s="202" customFormat="1" ht="15" customHeight="1" x14ac:dyDescent="0.2">
      <c r="A23" s="5"/>
      <c r="B23" s="5"/>
      <c r="C23" s="5"/>
      <c r="D23" s="5"/>
      <c r="E23" s="5"/>
      <c r="F23" s="5"/>
      <c r="G23" s="5"/>
      <c r="H23" s="2"/>
      <c r="I23" s="65" t="e">
        <f t="shared" si="1"/>
        <v>#DIV/0!</v>
      </c>
      <c r="K23" s="72"/>
      <c r="L23" s="72"/>
      <c r="M23" s="72"/>
      <c r="N23" s="72"/>
      <c r="O23" s="72"/>
      <c r="Q23" s="5"/>
      <c r="S23"/>
      <c r="U23" s="5"/>
      <c r="W23" s="5"/>
      <c r="Y23" s="5"/>
    </row>
    <row r="24" spans="1:25" s="202" customFormat="1" ht="15" customHeight="1" x14ac:dyDescent="0.2">
      <c r="A24" s="5"/>
      <c r="B24" s="5"/>
      <c r="C24" s="5"/>
      <c r="D24" s="5"/>
      <c r="E24" s="5"/>
      <c r="F24" s="5"/>
      <c r="G24" s="5"/>
      <c r="H24" s="2"/>
      <c r="I24" s="65" t="e">
        <f t="shared" si="1"/>
        <v>#DIV/0!</v>
      </c>
      <c r="K24" s="72"/>
      <c r="L24" s="72"/>
      <c r="M24" s="72"/>
      <c r="N24" s="72"/>
      <c r="O24" s="72"/>
      <c r="Q24" s="5"/>
      <c r="S24"/>
      <c r="U24" s="5"/>
      <c r="W24" s="5"/>
      <c r="Y24" s="5"/>
    </row>
    <row r="25" spans="1:25" s="202" customFormat="1" ht="15" customHeight="1" x14ac:dyDescent="0.2">
      <c r="A25" s="5"/>
      <c r="B25" s="5"/>
      <c r="C25" s="5"/>
      <c r="D25" s="5"/>
      <c r="E25" s="5"/>
      <c r="F25" s="5"/>
      <c r="G25" s="5"/>
      <c r="H25" s="2"/>
      <c r="I25" s="65" t="e">
        <f t="shared" si="1"/>
        <v>#DIV/0!</v>
      </c>
      <c r="K25" s="72"/>
      <c r="L25" s="72"/>
      <c r="M25" s="72"/>
      <c r="N25" s="72"/>
      <c r="O25" s="72"/>
      <c r="Q25" s="5"/>
      <c r="S25"/>
      <c r="U25" s="5"/>
      <c r="W25" s="5"/>
      <c r="Y25" s="5"/>
    </row>
    <row r="26" spans="1:25" s="202" customFormat="1" ht="15" customHeight="1" x14ac:dyDescent="0.2">
      <c r="A26" s="5"/>
      <c r="B26" s="5"/>
      <c r="C26" s="5"/>
      <c r="D26" s="5"/>
      <c r="E26" s="5"/>
      <c r="F26" s="5"/>
      <c r="G26" s="5"/>
      <c r="H26" s="2"/>
      <c r="I26" s="65" t="e">
        <f t="shared" si="1"/>
        <v>#DIV/0!</v>
      </c>
      <c r="K26" s="72"/>
      <c r="L26" s="72"/>
      <c r="M26" s="72"/>
      <c r="N26" s="72"/>
      <c r="O26" s="72"/>
      <c r="Q26" s="5"/>
      <c r="S26"/>
      <c r="U26" s="5"/>
      <c r="W26" s="5"/>
      <c r="Y26" s="5"/>
    </row>
    <row r="27" spans="1:25" s="202" customFormat="1" ht="15" customHeight="1" x14ac:dyDescent="0.2">
      <c r="A27" s="5"/>
      <c r="B27" s="5"/>
      <c r="C27" s="5"/>
      <c r="D27" s="5"/>
      <c r="E27" s="5"/>
      <c r="F27" s="5"/>
      <c r="G27" s="5"/>
      <c r="H27" s="2"/>
      <c r="I27" s="65" t="e">
        <f t="shared" si="1"/>
        <v>#DIV/0!</v>
      </c>
      <c r="K27" s="72"/>
      <c r="L27" s="72"/>
      <c r="M27" s="72"/>
      <c r="N27" s="72"/>
      <c r="O27" s="72"/>
      <c r="Q27" s="5"/>
      <c r="S27"/>
      <c r="U27" s="5"/>
      <c r="W27" s="5"/>
      <c r="Y27" s="5"/>
    </row>
    <row r="28" spans="1:25" s="202" customFormat="1" ht="15" customHeight="1" x14ac:dyDescent="0.2">
      <c r="A28" s="5"/>
      <c r="B28" s="5"/>
      <c r="C28" s="5"/>
      <c r="D28" s="5"/>
      <c r="E28" s="5"/>
      <c r="F28" s="5"/>
      <c r="G28" s="5"/>
      <c r="H28" s="2"/>
      <c r="I28" s="65" t="e">
        <f t="shared" si="1"/>
        <v>#DIV/0!</v>
      </c>
      <c r="K28" s="72"/>
      <c r="L28" s="72"/>
      <c r="M28" s="72"/>
      <c r="N28" s="72"/>
      <c r="O28" s="72"/>
      <c r="Q28" s="5"/>
      <c r="S28"/>
      <c r="U28" s="5"/>
      <c r="W28" s="5"/>
      <c r="Y28" s="5"/>
    </row>
    <row r="29" spans="1:25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1"/>
        <v>#DIV/0!</v>
      </c>
      <c r="K29" s="72"/>
      <c r="L29" s="72"/>
      <c r="M29" s="72"/>
      <c r="N29" s="72"/>
      <c r="O29" s="72"/>
      <c r="Q29" s="5"/>
      <c r="S29"/>
      <c r="U29" s="5"/>
      <c r="W29" s="5"/>
      <c r="Y29" s="5"/>
    </row>
    <row r="30" spans="1:25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1"/>
        <v>#DIV/0!</v>
      </c>
      <c r="K30" s="72"/>
      <c r="L30" s="72"/>
      <c r="M30" s="72"/>
      <c r="N30" s="72"/>
      <c r="O30" s="72"/>
      <c r="Q30" s="5"/>
      <c r="S30"/>
      <c r="U30" s="5"/>
      <c r="W30" s="5"/>
      <c r="Y30" s="5"/>
    </row>
    <row r="31" spans="1:25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1"/>
        <v>#DIV/0!</v>
      </c>
      <c r="K31" s="72"/>
      <c r="L31" s="72"/>
      <c r="M31" s="72"/>
      <c r="N31" s="72"/>
      <c r="O31" s="72"/>
      <c r="Q31" s="5"/>
      <c r="S31"/>
      <c r="U31" s="5"/>
      <c r="W31" s="5"/>
      <c r="Y31" s="5"/>
    </row>
    <row r="32" spans="1:25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1"/>
        <v>#DIV/0!</v>
      </c>
      <c r="K32" s="72"/>
      <c r="L32" s="72"/>
      <c r="M32" s="72"/>
      <c r="N32" s="72"/>
      <c r="O32" s="72"/>
      <c r="Q32" s="5"/>
      <c r="S32"/>
      <c r="U32" s="5"/>
      <c r="W32" s="5"/>
      <c r="Y32" s="5"/>
    </row>
    <row r="33" spans="9:9" s="202" customFormat="1" ht="15" customHeight="1" x14ac:dyDescent="0.2">
      <c r="I33" s="65" t="e">
        <f t="shared" si="1"/>
        <v>#DIV/0!</v>
      </c>
    </row>
    <row r="34" spans="9:9" s="202" customFormat="1" ht="15" customHeight="1" x14ac:dyDescent="0.2">
      <c r="I34" s="65" t="e">
        <f t="shared" si="1"/>
        <v>#DIV/0!</v>
      </c>
    </row>
    <row r="35" spans="9:9" s="202" customFormat="1" ht="15" customHeight="1" x14ac:dyDescent="0.2">
      <c r="I35" s="65" t="e">
        <f t="shared" si="1"/>
        <v>#DIV/0!</v>
      </c>
    </row>
    <row r="36" spans="9:9" s="202" customFormat="1" ht="15" customHeight="1" x14ac:dyDescent="0.2">
      <c r="I36" s="65" t="e">
        <f t="shared" si="1"/>
        <v>#DIV/0!</v>
      </c>
    </row>
    <row r="37" spans="9:9" ht="15" customHeight="1" x14ac:dyDescent="0.2">
      <c r="I37" s="65" t="e">
        <f t="shared" si="1"/>
        <v>#DIV/0!</v>
      </c>
    </row>
  </sheetData>
  <autoFilter ref="A1:A36" xr:uid="{8D528DBB-33EB-4898-9BFC-6B00BC7E1EBD}"/>
  <conditionalFormatting sqref="C8:G8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H1:I8 A9:B10 H9:J10 H11:I1048576 P9:XFD10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172A-360E-1842-9965-6910346941CA}">
  <dimension ref="A1:AL37"/>
  <sheetViews>
    <sheetView zoomScale="85" zoomScaleNormal="85" workbookViewId="0">
      <pane xSplit="10" ySplit="10" topLeftCell="K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7" width="9.01171875" style="5" customWidth="1"/>
    <col min="18" max="18" width="2.28515625" style="202" customWidth="1"/>
    <col min="19" max="19" width="9.01171875" style="5" customWidth="1"/>
    <col min="20" max="20" width="2.28515625" style="202" customWidth="1"/>
    <col min="21" max="21" width="9.01171875" style="5" customWidth="1"/>
    <col min="22" max="22" width="2.28515625" style="202" customWidth="1"/>
    <col min="23" max="23" width="9.01171875" style="5" customWidth="1"/>
    <col min="24" max="24" width="2.28515625" style="202" customWidth="1"/>
    <col min="25" max="25" width="9.01171875" style="5" customWidth="1"/>
    <col min="26" max="26" width="2.41796875" style="202" customWidth="1"/>
    <col min="27" max="38" width="9.01171875" style="161" bestFit="1" customWidth="1"/>
    <col min="39" max="365" width="9.01171875" style="5" bestFit="1" customWidth="1"/>
    <col min="366" max="366" width="0" style="5" hidden="1" customWidth="1"/>
    <col min="367" max="390" width="0" style="5" hidden="1" bestFit="1" customWidth="1"/>
    <col min="391" max="16384" width="0" style="5" hidden="1"/>
  </cols>
  <sheetData>
    <row r="1" spans="1:38" x14ac:dyDescent="0.2">
      <c r="A1" s="161" t="s">
        <v>353</v>
      </c>
      <c r="B1" s="161"/>
      <c r="I1" s="5"/>
      <c r="K1" s="200" t="s">
        <v>474</v>
      </c>
      <c r="L1" s="199"/>
      <c r="M1" s="200"/>
      <c r="N1" s="199"/>
      <c r="Q1" s="200"/>
      <c r="S1" s="200"/>
      <c r="U1" s="198"/>
      <c r="W1" s="198"/>
      <c r="Y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</row>
    <row r="2" spans="1:38" ht="14.25" customHeight="1" x14ac:dyDescent="0.2">
      <c r="A2" s="161"/>
      <c r="H2" s="2" t="s">
        <v>453</v>
      </c>
      <c r="I2" s="161" t="s">
        <v>454</v>
      </c>
      <c r="J2" s="199"/>
      <c r="K2" s="57" t="s">
        <v>476</v>
      </c>
      <c r="L2" s="57" t="s">
        <v>477</v>
      </c>
      <c r="M2" s="57" t="s">
        <v>478</v>
      </c>
      <c r="N2" s="57" t="s">
        <v>479</v>
      </c>
      <c r="O2" s="57" t="s">
        <v>480</v>
      </c>
      <c r="P2" s="199"/>
      <c r="Q2" s="57" t="s">
        <v>524</v>
      </c>
      <c r="R2" s="199"/>
      <c r="S2" s="57" t="s">
        <v>525</v>
      </c>
      <c r="T2" s="199"/>
      <c r="U2" s="57" t="s">
        <v>526</v>
      </c>
      <c r="V2" s="199"/>
      <c r="W2" s="57" t="s">
        <v>527</v>
      </c>
      <c r="X2" s="199"/>
      <c r="Y2" s="57" t="s">
        <v>528</v>
      </c>
      <c r="Z2" s="227"/>
    </row>
    <row r="3" spans="1:38" ht="14.25" customHeight="1" x14ac:dyDescent="0.2">
      <c r="A3" s="57" t="s">
        <v>526</v>
      </c>
      <c r="B3" s="203" t="s">
        <v>489</v>
      </c>
      <c r="C3" s="42" t="s">
        <v>372</v>
      </c>
      <c r="D3" s="19" t="s">
        <v>88</v>
      </c>
      <c r="E3" s="128" t="s">
        <v>90</v>
      </c>
      <c r="F3" s="6" t="s">
        <v>472</v>
      </c>
      <c r="G3" s="216" t="s">
        <v>380</v>
      </c>
      <c r="H3" s="244">
        <f>H16</f>
        <v>0.75</v>
      </c>
      <c r="I3" s="175">
        <f>I16</f>
        <v>0.625</v>
      </c>
      <c r="J3" s="199"/>
      <c r="K3" s="203" t="s">
        <v>489</v>
      </c>
      <c r="L3" s="212" t="s">
        <v>54</v>
      </c>
      <c r="M3" s="179" t="s">
        <v>490</v>
      </c>
      <c r="N3" s="203" t="s">
        <v>53</v>
      </c>
      <c r="O3" s="203" t="s">
        <v>53</v>
      </c>
      <c r="P3" s="199"/>
      <c r="Q3" s="203" t="s">
        <v>489</v>
      </c>
      <c r="R3" s="199"/>
      <c r="S3" s="179" t="s">
        <v>490</v>
      </c>
      <c r="T3" s="199"/>
      <c r="U3" s="203" t="s">
        <v>489</v>
      </c>
      <c r="V3" s="199"/>
      <c r="W3" s="179" t="s">
        <v>52</v>
      </c>
      <c r="X3" s="199"/>
      <c r="Y3" s="179" t="s">
        <v>52</v>
      </c>
      <c r="Z3" s="227"/>
    </row>
    <row r="4" spans="1:38" x14ac:dyDescent="0.2">
      <c r="A4" s="57" t="s">
        <v>529</v>
      </c>
      <c r="B4" s="203" t="s">
        <v>489</v>
      </c>
      <c r="C4" s="42" t="s">
        <v>199</v>
      </c>
      <c r="D4" s="19" t="s">
        <v>386</v>
      </c>
      <c r="E4" s="42" t="s">
        <v>6</v>
      </c>
      <c r="F4" s="64" t="s">
        <v>154</v>
      </c>
      <c r="G4" s="217" t="s">
        <v>387</v>
      </c>
      <c r="H4" s="244">
        <f>H12</f>
        <v>0.5</v>
      </c>
      <c r="I4" s="65">
        <f>I12</f>
        <v>0.55555555555555558</v>
      </c>
      <c r="J4" s="200"/>
      <c r="K4" s="128" t="s">
        <v>90</v>
      </c>
      <c r="L4" s="42" t="s">
        <v>199</v>
      </c>
      <c r="M4" s="6" t="s">
        <v>209</v>
      </c>
      <c r="N4" s="42" t="s">
        <v>149</v>
      </c>
      <c r="O4" s="218" t="s">
        <v>1</v>
      </c>
      <c r="P4" s="200"/>
      <c r="Q4" s="42" t="s">
        <v>199</v>
      </c>
      <c r="R4" s="200"/>
      <c r="S4" s="6" t="s">
        <v>248</v>
      </c>
      <c r="T4" s="200"/>
      <c r="U4" s="42" t="s">
        <v>202</v>
      </c>
      <c r="V4" s="200"/>
      <c r="W4" s="42" t="s">
        <v>149</v>
      </c>
      <c r="X4" s="200"/>
      <c r="Y4" s="218" t="s">
        <v>1</v>
      </c>
      <c r="Z4" s="228"/>
    </row>
    <row r="5" spans="1:38" x14ac:dyDescent="0.2">
      <c r="A5" s="57" t="s">
        <v>525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H14</f>
        <v>0.25</v>
      </c>
      <c r="I5" s="65">
        <f>I14</f>
        <v>0.44444444444444442</v>
      </c>
      <c r="J5" s="200"/>
      <c r="K5" s="19" t="s">
        <v>88</v>
      </c>
      <c r="L5" s="215" t="s">
        <v>200</v>
      </c>
      <c r="M5" s="6" t="s">
        <v>212</v>
      </c>
      <c r="N5" s="42" t="s">
        <v>463</v>
      </c>
      <c r="O5" s="19" t="s">
        <v>89</v>
      </c>
      <c r="P5" s="200"/>
      <c r="Q5" s="19" t="s">
        <v>386</v>
      </c>
      <c r="R5" s="200"/>
      <c r="S5" s="6" t="s">
        <v>383</v>
      </c>
      <c r="T5" s="200"/>
      <c r="U5" s="19" t="s">
        <v>88</v>
      </c>
      <c r="V5" s="200"/>
      <c r="W5" s="218" t="s">
        <v>150</v>
      </c>
      <c r="X5" s="200"/>
      <c r="Y5" s="219" t="s">
        <v>261</v>
      </c>
      <c r="Z5" s="229"/>
    </row>
    <row r="6" spans="1:38" x14ac:dyDescent="0.2">
      <c r="A6" s="57" t="s">
        <v>527</v>
      </c>
      <c r="B6" s="179" t="s">
        <v>52</v>
      </c>
      <c r="C6" s="42" t="s">
        <v>149</v>
      </c>
      <c r="D6" s="218" t="s">
        <v>150</v>
      </c>
      <c r="E6" s="6" t="s">
        <v>348</v>
      </c>
      <c r="F6" s="215" t="s">
        <v>200</v>
      </c>
      <c r="G6" s="216" t="s">
        <v>153</v>
      </c>
      <c r="H6" s="244">
        <f>H18</f>
        <v>0.5</v>
      </c>
      <c r="I6" s="210">
        <f>I18</f>
        <v>0.44444444444444442</v>
      </c>
      <c r="J6" s="200"/>
      <c r="K6" s="42" t="s">
        <v>202</v>
      </c>
      <c r="L6" s="64" t="s">
        <v>201</v>
      </c>
      <c r="M6" s="19" t="s">
        <v>494</v>
      </c>
      <c r="N6" s="217" t="s">
        <v>150</v>
      </c>
      <c r="O6" s="219" t="s">
        <v>261</v>
      </c>
      <c r="P6" s="200"/>
      <c r="Q6" s="42" t="s">
        <v>6</v>
      </c>
      <c r="R6" s="200"/>
      <c r="S6" s="19" t="s">
        <v>449</v>
      </c>
      <c r="T6" s="200"/>
      <c r="U6" s="128" t="s">
        <v>90</v>
      </c>
      <c r="V6" s="200"/>
      <c r="W6" s="6" t="s">
        <v>348</v>
      </c>
      <c r="X6" s="200"/>
      <c r="Y6" s="42" t="s">
        <v>530</v>
      </c>
      <c r="Z6" s="228"/>
    </row>
    <row r="7" spans="1:38" x14ac:dyDescent="0.2">
      <c r="A7" s="57" t="s">
        <v>528</v>
      </c>
      <c r="B7" s="179" t="s">
        <v>52</v>
      </c>
      <c r="C7" s="218" t="s">
        <v>1</v>
      </c>
      <c r="D7" s="219" t="s">
        <v>261</v>
      </c>
      <c r="E7" s="250" t="s">
        <v>515</v>
      </c>
      <c r="F7" s="42" t="s">
        <v>530</v>
      </c>
      <c r="G7" s="218" t="s">
        <v>5</v>
      </c>
      <c r="H7" s="244">
        <f>H20</f>
        <v>0.5</v>
      </c>
      <c r="I7" s="65">
        <f>I20</f>
        <v>0.75</v>
      </c>
      <c r="J7" s="200"/>
      <c r="K7" s="218" t="s">
        <v>5</v>
      </c>
      <c r="L7" s="19" t="s">
        <v>94</v>
      </c>
      <c r="M7" s="42" t="s">
        <v>213</v>
      </c>
      <c r="N7" s="6" t="s">
        <v>348</v>
      </c>
      <c r="O7" s="42" t="s">
        <v>498</v>
      </c>
      <c r="P7" s="200"/>
      <c r="Q7" s="64" t="s">
        <v>154</v>
      </c>
      <c r="R7" s="200"/>
      <c r="S7" s="6" t="s">
        <v>376</v>
      </c>
      <c r="T7" s="200"/>
      <c r="U7" s="6" t="s">
        <v>472</v>
      </c>
      <c r="V7" s="200"/>
      <c r="W7" s="215" t="s">
        <v>200</v>
      </c>
      <c r="X7" s="200"/>
      <c r="Y7" s="250" t="s">
        <v>515</v>
      </c>
      <c r="Z7" s="230"/>
    </row>
    <row r="8" spans="1:38" x14ac:dyDescent="0.2">
      <c r="J8" s="200"/>
      <c r="K8" s="216" t="s">
        <v>499</v>
      </c>
      <c r="L8" s="6" t="s">
        <v>91</v>
      </c>
      <c r="M8" s="6" t="s">
        <v>210</v>
      </c>
      <c r="N8" s="216" t="s">
        <v>153</v>
      </c>
      <c r="O8" s="218" t="s">
        <v>151</v>
      </c>
      <c r="P8" s="200"/>
      <c r="Q8" s="217" t="s">
        <v>387</v>
      </c>
      <c r="R8" s="200"/>
      <c r="S8" s="42" t="s">
        <v>213</v>
      </c>
      <c r="T8" s="200"/>
      <c r="U8" s="216" t="s">
        <v>380</v>
      </c>
      <c r="V8" s="200"/>
      <c r="W8" s="216" t="s">
        <v>153</v>
      </c>
      <c r="X8" s="200"/>
      <c r="Y8" s="218" t="s">
        <v>5</v>
      </c>
      <c r="Z8" s="231"/>
    </row>
    <row r="9" spans="1:38" x14ac:dyDescent="0.2">
      <c r="A9" s="2"/>
      <c r="B9" s="3"/>
      <c r="C9" s="252"/>
      <c r="D9" s="252"/>
      <c r="E9" s="253"/>
      <c r="F9" s="252"/>
      <c r="G9" s="253"/>
      <c r="I9" s="2" t="s">
        <v>453</v>
      </c>
      <c r="J9" s="199"/>
      <c r="K9" s="65">
        <f>COUNTIF(K$11:K$61, "LOSE")/(COUNTIF(K$11:K$61, "WIN")+COUNTIF(K$11:K$61, "LOSE"))</f>
        <v>0.75</v>
      </c>
      <c r="L9" s="65">
        <f>COUNTIF(L$11:L$61, "LOSE")/(COUNTIF(L$11:L$61, "WIN")+COUNTIF(L$11:L$61, "LOSE"))</f>
        <v>0.2</v>
      </c>
      <c r="M9" s="65">
        <f>COUNTIF(M$11:M$61, "LOSE")/(COUNTIF(M$11:M$61, "WIN")+COUNTIF(M$11:M$61, "LOSE"))</f>
        <v>0</v>
      </c>
      <c r="N9" s="65">
        <f>COUNTIF(N$11:N$61, "LOSE")/(COUNTIF(N$11:N$61, "WIN")+COUNTIF(N$11:N$61, "LOSE"))</f>
        <v>0.4</v>
      </c>
      <c r="O9" s="65">
        <f>COUNTIF(O$11:O$61, "LOSE")/(COUNTIF(O$11:O$61, "WIN")+COUNTIF(O$11:O$61, "LOSE"))</f>
        <v>0.75</v>
      </c>
      <c r="P9" s="199"/>
      <c r="Q9" s="65">
        <f>COUNTIF(Q$11:Q$66, "LOSE")/(COUNTIF(Q$11:Q$66, "WIN")+COUNTIF(Q$11:Q$66, "LOSE"))</f>
        <v>0.5</v>
      </c>
      <c r="R9" s="199"/>
      <c r="S9" s="65">
        <f>COUNTIF(S$11:S$66, "LOSE")/(COUNTIF(S$11:S$66, "WIN")+COUNTIF(S$11:S$66, "LOSE"))</f>
        <v>0.25</v>
      </c>
      <c r="T9" s="199"/>
      <c r="U9" s="65">
        <f>COUNTIF(U$11:U$66, "LOSE")/(COUNTIF(U$11:U$66, "WIN")+COUNTIF(U$11:U$66, "LOSE"))</f>
        <v>0.75</v>
      </c>
      <c r="V9" s="199"/>
      <c r="W9" s="65">
        <f>COUNTIF(W$11:W$66, "LOSE")/(COUNTIF(W$11:W$66, "WIN")+COUNTIF(W$11:W$66, "LOSE"))</f>
        <v>0.5</v>
      </c>
      <c r="X9" s="199"/>
      <c r="Y9" s="65">
        <f>COUNTIF(Y$11:Y$66, "LOSE")/(COUNTIF(Y$11:Y$66, "WIN")+COUNTIF(Y$11:Y$66, "LOSE"))</f>
        <v>0.5</v>
      </c>
      <c r="Z9" s="231"/>
      <c r="AA9" s="65" t="e">
        <f t="shared" ref="AA9:AL9" si="0">COUNTIF(AA$11:AA$66, "LOSE")/(COUNTIF(AA$11:AA$66, "WIN")+COUNTIF(AA$11:AA$66, "LOSE"))</f>
        <v>#DIV/0!</v>
      </c>
      <c r="AB9" s="65" t="e">
        <f t="shared" si="0"/>
        <v>#DIV/0!</v>
      </c>
      <c r="AC9" s="65" t="e">
        <f t="shared" si="0"/>
        <v>#DIV/0!</v>
      </c>
      <c r="AD9" s="65" t="e">
        <f t="shared" si="0"/>
        <v>#DIV/0!</v>
      </c>
      <c r="AE9" s="65" t="e">
        <f t="shared" si="0"/>
        <v>#DIV/0!</v>
      </c>
      <c r="AF9" s="65" t="e">
        <f t="shared" si="0"/>
        <v>#DIV/0!</v>
      </c>
      <c r="AG9" s="65" t="e">
        <f t="shared" si="0"/>
        <v>#DIV/0!</v>
      </c>
      <c r="AH9" s="65" t="e">
        <f t="shared" si="0"/>
        <v>#DIV/0!</v>
      </c>
      <c r="AI9" s="65" t="e">
        <f t="shared" si="0"/>
        <v>#DIV/0!</v>
      </c>
      <c r="AJ9" s="65" t="e">
        <f t="shared" si="0"/>
        <v>#DIV/0!</v>
      </c>
      <c r="AK9" s="65" t="e">
        <f t="shared" si="0"/>
        <v>#DIV/0!</v>
      </c>
      <c r="AL9" s="65" t="e">
        <f t="shared" si="0"/>
        <v>#DIV/0!</v>
      </c>
    </row>
    <row r="10" spans="1:38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65">
        <f>I12</f>
        <v>0.55555555555555558</v>
      </c>
      <c r="R10" s="199"/>
      <c r="S10" s="65">
        <f>I14</f>
        <v>0.44444444444444442</v>
      </c>
      <c r="T10" s="199"/>
      <c r="U10" s="65">
        <f>I16</f>
        <v>0.625</v>
      </c>
      <c r="V10" s="199"/>
      <c r="W10" s="65">
        <f>I18</f>
        <v>0.44444444444444442</v>
      </c>
      <c r="X10" s="199"/>
      <c r="Y10" s="65">
        <f>I20</f>
        <v>0.75</v>
      </c>
      <c r="Z10" s="231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38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26"/>
      <c r="R11" s="199"/>
      <c r="T11" s="199"/>
      <c r="V11" s="199"/>
      <c r="X11" s="199"/>
      <c r="Z11" s="226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x14ac:dyDescent="0.2">
      <c r="A12" s="57" t="s">
        <v>529</v>
      </c>
      <c r="B12" s="203" t="s">
        <v>489</v>
      </c>
      <c r="C12" s="42" t="s">
        <v>199</v>
      </c>
      <c r="D12" s="19" t="s">
        <v>386</v>
      </c>
      <c r="E12" s="42" t="s">
        <v>6</v>
      </c>
      <c r="F12" s="64" t="s">
        <v>154</v>
      </c>
      <c r="G12" s="217" t="s">
        <v>387</v>
      </c>
      <c r="H12" s="244">
        <f>Q9</f>
        <v>0.5</v>
      </c>
      <c r="I12" s="65">
        <f>COUNTIF(J12:AU12, "WIN")/(COUNTIF(J12:AU12, "WIN")+COUNTIF(J12:AU12, "LOSE"))</f>
        <v>0.55555555555555558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199"/>
      <c r="S12" s="58" t="s">
        <v>270</v>
      </c>
      <c r="T12" s="199"/>
      <c r="U12" s="61" t="s">
        <v>273</v>
      </c>
      <c r="V12" s="199"/>
      <c r="W12" s="61" t="s">
        <v>273</v>
      </c>
      <c r="X12" s="199"/>
      <c r="Y12" s="58" t="s">
        <v>270</v>
      </c>
      <c r="Z12" s="207"/>
    </row>
    <row r="13" spans="1:38" s="202" customFormat="1" x14ac:dyDescent="0.2">
      <c r="A13" s="200"/>
      <c r="B13" s="200"/>
      <c r="C13" s="199"/>
      <c r="D13" s="199"/>
      <c r="E13" s="199"/>
      <c r="F13" s="199"/>
      <c r="G13" s="199"/>
      <c r="H13" s="200"/>
      <c r="I13" s="200"/>
      <c r="J13" s="199"/>
      <c r="K13" s="199"/>
      <c r="L13" s="199"/>
      <c r="M13" s="199"/>
      <c r="N13" s="199"/>
      <c r="O13" s="199"/>
      <c r="P13" s="199"/>
      <c r="Q13" s="226"/>
      <c r="R13" s="199"/>
      <c r="T13" s="199"/>
      <c r="V13" s="199"/>
      <c r="X13" s="199"/>
      <c r="Z13" s="226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</row>
    <row r="14" spans="1:38" x14ac:dyDescent="0.2">
      <c r="A14" s="57" t="s">
        <v>525</v>
      </c>
      <c r="B14" s="179" t="s">
        <v>490</v>
      </c>
      <c r="C14" s="6" t="s">
        <v>248</v>
      </c>
      <c r="D14" s="6" t="s">
        <v>383</v>
      </c>
      <c r="E14" s="19" t="s">
        <v>449</v>
      </c>
      <c r="F14" s="6" t="s">
        <v>376</v>
      </c>
      <c r="G14" s="42" t="s">
        <v>213</v>
      </c>
      <c r="H14" s="235">
        <f>S9</f>
        <v>0.25</v>
      </c>
      <c r="I14" s="65">
        <f>COUNTIF(J14:AU14, "WIN")/(COUNTIF(J14:AU14, "WIN")+COUNTIF(J14:AU14, "LOSE"))</f>
        <v>0.44444444444444442</v>
      </c>
      <c r="K14" s="61" t="s">
        <v>273</v>
      </c>
      <c r="L14" s="61" t="s">
        <v>273</v>
      </c>
      <c r="M14" s="58" t="s">
        <v>270</v>
      </c>
      <c r="N14" s="58" t="s">
        <v>270</v>
      </c>
      <c r="O14" s="61" t="s">
        <v>273</v>
      </c>
      <c r="Q14" s="61" t="s">
        <v>273</v>
      </c>
      <c r="S14" s="205" t="s">
        <v>384</v>
      </c>
      <c r="U14" s="61" t="s">
        <v>273</v>
      </c>
      <c r="W14" s="58" t="s">
        <v>270</v>
      </c>
      <c r="Y14" s="58" t="s">
        <v>270</v>
      </c>
      <c r="Z14" s="207"/>
    </row>
    <row r="15" spans="1:38" s="202" customFormat="1" x14ac:dyDescent="0.2">
      <c r="A15" s="200"/>
      <c r="B15" s="200"/>
      <c r="C15" s="199"/>
      <c r="D15" s="199"/>
      <c r="E15" s="199"/>
      <c r="F15" s="199"/>
      <c r="G15" s="199"/>
      <c r="H15" s="200"/>
      <c r="I15" s="200"/>
      <c r="J15" s="199"/>
      <c r="K15" s="199"/>
      <c r="L15" s="199"/>
      <c r="M15" s="199"/>
      <c r="N15" s="199"/>
      <c r="O15" s="199"/>
      <c r="P15" s="199"/>
      <c r="Q15" s="226"/>
      <c r="R15" s="199"/>
      <c r="T15" s="199"/>
      <c r="V15" s="199"/>
      <c r="X15" s="199"/>
      <c r="Z15" s="226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</row>
    <row r="16" spans="1:38" x14ac:dyDescent="0.2">
      <c r="A16" s="57" t="s">
        <v>526</v>
      </c>
      <c r="B16" s="203" t="s">
        <v>489</v>
      </c>
      <c r="C16" s="42" t="s">
        <v>372</v>
      </c>
      <c r="D16" s="19" t="s">
        <v>88</v>
      </c>
      <c r="E16" s="128" t="s">
        <v>90</v>
      </c>
      <c r="F16" s="6" t="s">
        <v>472</v>
      </c>
      <c r="G16" s="216" t="s">
        <v>380</v>
      </c>
      <c r="H16" s="244">
        <f>U9</f>
        <v>0.75</v>
      </c>
      <c r="I16" s="65">
        <f>COUNTIF(J16:AU16, "WIN")/(COUNTIF(J16:AU16, "WIN")+COUNTIF(J16:AU16, "LOSE"))</f>
        <v>0.625</v>
      </c>
      <c r="K16" s="205" t="s">
        <v>384</v>
      </c>
      <c r="L16" s="58" t="s">
        <v>270</v>
      </c>
      <c r="M16" s="58" t="s">
        <v>270</v>
      </c>
      <c r="N16" s="58" t="s">
        <v>270</v>
      </c>
      <c r="O16" s="61" t="s">
        <v>273</v>
      </c>
      <c r="P16" s="199"/>
      <c r="Q16" s="58" t="s">
        <v>270</v>
      </c>
      <c r="R16" s="199"/>
      <c r="S16" s="58" t="s">
        <v>270</v>
      </c>
      <c r="T16" s="199"/>
      <c r="U16" s="205" t="s">
        <v>384</v>
      </c>
      <c r="V16" s="199"/>
      <c r="W16" s="61" t="s">
        <v>273</v>
      </c>
      <c r="X16" s="199"/>
      <c r="Y16" s="61" t="s">
        <v>273</v>
      </c>
      <c r="Z16" s="207"/>
    </row>
    <row r="18" spans="1:25" x14ac:dyDescent="0.2">
      <c r="A18" s="57" t="s">
        <v>527</v>
      </c>
      <c r="B18" s="179" t="s">
        <v>52</v>
      </c>
      <c r="C18" s="42" t="s">
        <v>149</v>
      </c>
      <c r="D18" s="218" t="s">
        <v>150</v>
      </c>
      <c r="E18" s="6" t="s">
        <v>348</v>
      </c>
      <c r="F18" s="215" t="s">
        <v>200</v>
      </c>
      <c r="G18" s="216" t="s">
        <v>153</v>
      </c>
      <c r="H18" s="244">
        <f>W9</f>
        <v>0.5</v>
      </c>
      <c r="I18" s="65">
        <f>COUNTIF(J18:AU18, "WIN")/(COUNTIF(J18:AU18, "WIN")+COUNTIF(J18:AU18, "LOSE"))</f>
        <v>0.44444444444444442</v>
      </c>
      <c r="K18" s="61" t="s">
        <v>273</v>
      </c>
      <c r="L18" s="58" t="s">
        <v>270</v>
      </c>
      <c r="M18" s="58" t="s">
        <v>270</v>
      </c>
      <c r="N18" s="61" t="s">
        <v>273</v>
      </c>
      <c r="O18" s="61" t="s">
        <v>273</v>
      </c>
      <c r="P18" s="199"/>
      <c r="Q18" s="58" t="s">
        <v>270</v>
      </c>
      <c r="R18" s="199"/>
      <c r="S18" s="61" t="s">
        <v>273</v>
      </c>
      <c r="T18" s="199"/>
      <c r="U18" s="58" t="s">
        <v>270</v>
      </c>
      <c r="V18" s="199"/>
      <c r="W18" s="205" t="s">
        <v>384</v>
      </c>
      <c r="X18" s="199"/>
      <c r="Y18" s="61" t="s">
        <v>273</v>
      </c>
    </row>
    <row r="19" spans="1:25" s="202" customFormat="1" x14ac:dyDescent="0.2">
      <c r="A19" s="200"/>
      <c r="B19" s="200"/>
      <c r="C19" s="199"/>
      <c r="D19" s="199"/>
      <c r="E19" s="199"/>
      <c r="F19" s="199"/>
      <c r="G19" s="199"/>
      <c r="H19" s="200"/>
      <c r="I19" s="200"/>
      <c r="J19" s="199"/>
      <c r="K19" s="199"/>
      <c r="L19" s="199"/>
      <c r="M19" s="199"/>
      <c r="N19" s="199"/>
      <c r="O19" s="199"/>
      <c r="P19" s="199"/>
      <c r="Q19" s="226"/>
      <c r="R19" s="199"/>
      <c r="T19" s="199"/>
      <c r="V19" s="199"/>
      <c r="X19" s="199"/>
    </row>
    <row r="20" spans="1:25" x14ac:dyDescent="0.2">
      <c r="A20" s="57" t="s">
        <v>528</v>
      </c>
      <c r="B20" s="179" t="s">
        <v>52</v>
      </c>
      <c r="C20" s="218" t="s">
        <v>1</v>
      </c>
      <c r="D20" s="219" t="s">
        <v>261</v>
      </c>
      <c r="E20" s="250" t="s">
        <v>515</v>
      </c>
      <c r="F20" s="42" t="s">
        <v>530</v>
      </c>
      <c r="G20" s="218" t="s">
        <v>5</v>
      </c>
      <c r="H20" s="244">
        <f>Y9</f>
        <v>0.5</v>
      </c>
      <c r="I20" s="65">
        <f>COUNTIF(J20:AU20, "WIN")/(COUNTIF(J20:AU20, "WIN")+COUNTIF(J20:AU20, "LOSE"))</f>
        <v>0.75</v>
      </c>
      <c r="K20" s="58" t="s">
        <v>270</v>
      </c>
      <c r="L20" s="58" t="s">
        <v>270</v>
      </c>
      <c r="M20" s="58" t="s">
        <v>270</v>
      </c>
      <c r="N20" s="58" t="s">
        <v>270</v>
      </c>
      <c r="O20" s="205" t="s">
        <v>384</v>
      </c>
      <c r="P20" s="199"/>
      <c r="Q20" s="61" t="s">
        <v>273</v>
      </c>
      <c r="R20" s="199"/>
      <c r="S20" s="58" t="s">
        <v>270</v>
      </c>
      <c r="T20" s="199"/>
      <c r="U20" s="61" t="s">
        <v>273</v>
      </c>
      <c r="V20" s="199"/>
      <c r="W20" s="58" t="s">
        <v>270</v>
      </c>
      <c r="X20" s="199"/>
      <c r="Y20" s="205" t="s">
        <v>384</v>
      </c>
    </row>
    <row r="21" spans="1:25" s="202" customFormat="1" x14ac:dyDescent="0.2">
      <c r="A21" s="200"/>
      <c r="B21" s="200"/>
      <c r="C21" s="199"/>
      <c r="D21" s="199"/>
      <c r="E21" s="199"/>
      <c r="F21" s="199"/>
      <c r="G21" s="199"/>
      <c r="H21" s="200"/>
      <c r="I21" s="200"/>
      <c r="J21" s="199"/>
      <c r="K21" s="199"/>
      <c r="L21" s="199"/>
      <c r="M21" s="199"/>
      <c r="N21" s="199"/>
      <c r="O21" s="199"/>
      <c r="P21" s="199"/>
      <c r="Q21" s="226"/>
      <c r="R21" s="199"/>
      <c r="T21" s="199"/>
      <c r="V21" s="199"/>
      <c r="X21" s="199"/>
    </row>
    <row r="22" spans="1:25" ht="15" customHeight="1" x14ac:dyDescent="0.2">
      <c r="I22" s="65" t="e">
        <f t="shared" ref="I22:I37" si="1">COUNTIF(J22:AU22, "WIN")/(COUNTIF(J22:AU22, "WIN")+COUNTIF(J22:AU22, "LOSE"))</f>
        <v>#DIV/0!</v>
      </c>
      <c r="K22" s="72"/>
      <c r="L22" s="72"/>
      <c r="M22" s="72"/>
      <c r="N22" s="72"/>
      <c r="O22" s="72"/>
      <c r="S22"/>
    </row>
    <row r="23" spans="1:25" s="202" customFormat="1" ht="15" customHeight="1" x14ac:dyDescent="0.2">
      <c r="A23" s="5"/>
      <c r="B23" s="5"/>
      <c r="C23" s="5"/>
      <c r="D23" s="5"/>
      <c r="E23" s="5"/>
      <c r="F23" s="5"/>
      <c r="G23" s="5"/>
      <c r="H23" s="2"/>
      <c r="I23" s="65" t="e">
        <f t="shared" si="1"/>
        <v>#DIV/0!</v>
      </c>
      <c r="K23" s="72"/>
      <c r="L23" s="72"/>
      <c r="M23" s="72"/>
      <c r="N23" s="72"/>
      <c r="O23" s="72"/>
      <c r="Q23" s="5"/>
      <c r="S23"/>
      <c r="U23" s="5"/>
      <c r="W23" s="5"/>
      <c r="Y23" s="5"/>
    </row>
    <row r="24" spans="1:25" s="202" customFormat="1" ht="15" customHeight="1" x14ac:dyDescent="0.2">
      <c r="A24" s="5"/>
      <c r="B24" s="5"/>
      <c r="C24" s="5"/>
      <c r="D24" s="5"/>
      <c r="E24" s="5"/>
      <c r="F24" s="5"/>
      <c r="G24" s="5"/>
      <c r="H24" s="2"/>
      <c r="I24" s="65" t="e">
        <f t="shared" si="1"/>
        <v>#DIV/0!</v>
      </c>
      <c r="K24" s="72"/>
      <c r="L24" s="72"/>
      <c r="M24" s="72"/>
      <c r="N24" s="72"/>
      <c r="O24" s="72"/>
      <c r="Q24" s="5"/>
      <c r="S24"/>
      <c r="U24" s="5"/>
      <c r="W24" s="5"/>
      <c r="Y24" s="5"/>
    </row>
    <row r="25" spans="1:25" s="202" customFormat="1" ht="15" customHeight="1" x14ac:dyDescent="0.2">
      <c r="A25" s="5"/>
      <c r="B25" s="5"/>
      <c r="C25" s="5"/>
      <c r="D25" s="5"/>
      <c r="E25" s="5"/>
      <c r="F25" s="5"/>
      <c r="G25" s="5"/>
      <c r="H25" s="2"/>
      <c r="I25" s="65" t="e">
        <f t="shared" si="1"/>
        <v>#DIV/0!</v>
      </c>
      <c r="K25" s="72"/>
      <c r="L25" s="72"/>
      <c r="M25" s="72"/>
      <c r="N25" s="72"/>
      <c r="O25" s="72"/>
      <c r="Q25" s="5"/>
      <c r="S25"/>
      <c r="U25" s="5"/>
      <c r="W25" s="5"/>
      <c r="Y25" s="5"/>
    </row>
    <row r="26" spans="1:25" s="202" customFormat="1" ht="15" customHeight="1" x14ac:dyDescent="0.2">
      <c r="A26" s="5"/>
      <c r="B26" s="5"/>
      <c r="C26" s="5"/>
      <c r="D26" s="5"/>
      <c r="E26" s="5"/>
      <c r="F26" s="5"/>
      <c r="G26" s="5"/>
      <c r="H26" s="2"/>
      <c r="I26" s="65" t="e">
        <f t="shared" si="1"/>
        <v>#DIV/0!</v>
      </c>
      <c r="K26" s="72"/>
      <c r="L26" s="72"/>
      <c r="M26" s="72"/>
      <c r="N26" s="72"/>
      <c r="O26" s="72"/>
      <c r="Q26" s="5"/>
      <c r="S26"/>
      <c r="U26" s="5"/>
      <c r="W26" s="5"/>
      <c r="Y26" s="5"/>
    </row>
    <row r="27" spans="1:25" s="202" customFormat="1" ht="15" customHeight="1" x14ac:dyDescent="0.2">
      <c r="A27" s="5"/>
      <c r="B27" s="5"/>
      <c r="C27" s="5"/>
      <c r="D27" s="5"/>
      <c r="E27" s="5"/>
      <c r="F27" s="5"/>
      <c r="G27" s="5"/>
      <c r="H27" s="2"/>
      <c r="I27" s="65" t="e">
        <f t="shared" si="1"/>
        <v>#DIV/0!</v>
      </c>
      <c r="K27" s="72"/>
      <c r="L27" s="72"/>
      <c r="M27" s="72"/>
      <c r="N27" s="72"/>
      <c r="O27" s="72"/>
      <c r="Q27" s="5"/>
      <c r="S27"/>
      <c r="U27" s="5"/>
      <c r="W27" s="5"/>
      <c r="Y27" s="5"/>
    </row>
    <row r="28" spans="1:25" s="202" customFormat="1" ht="15" customHeight="1" x14ac:dyDescent="0.2">
      <c r="A28" s="5"/>
      <c r="B28" s="5"/>
      <c r="C28" s="5"/>
      <c r="D28" s="5"/>
      <c r="E28" s="5"/>
      <c r="F28" s="5"/>
      <c r="G28" s="5"/>
      <c r="H28" s="2"/>
      <c r="I28" s="65" t="e">
        <f t="shared" si="1"/>
        <v>#DIV/0!</v>
      </c>
      <c r="K28" s="72"/>
      <c r="L28" s="72"/>
      <c r="M28" s="72"/>
      <c r="N28" s="72"/>
      <c r="O28" s="72"/>
      <c r="Q28" s="5"/>
      <c r="S28"/>
      <c r="U28" s="5"/>
      <c r="W28" s="5"/>
      <c r="Y28" s="5"/>
    </row>
    <row r="29" spans="1:25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1"/>
        <v>#DIV/0!</v>
      </c>
      <c r="K29" s="72"/>
      <c r="L29" s="72"/>
      <c r="M29" s="72"/>
      <c r="N29" s="72"/>
      <c r="O29" s="72"/>
      <c r="Q29" s="5"/>
      <c r="S29"/>
      <c r="U29" s="5"/>
      <c r="W29" s="5"/>
      <c r="Y29" s="5"/>
    </row>
    <row r="30" spans="1:25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1"/>
        <v>#DIV/0!</v>
      </c>
      <c r="K30" s="72"/>
      <c r="L30" s="72"/>
      <c r="M30" s="72"/>
      <c r="N30" s="72"/>
      <c r="O30" s="72"/>
      <c r="Q30" s="5"/>
      <c r="S30"/>
      <c r="U30" s="5"/>
      <c r="W30" s="5"/>
      <c r="Y30" s="5"/>
    </row>
    <row r="31" spans="1:25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1"/>
        <v>#DIV/0!</v>
      </c>
      <c r="K31" s="72"/>
      <c r="L31" s="72"/>
      <c r="M31" s="72"/>
      <c r="N31" s="72"/>
      <c r="O31" s="72"/>
      <c r="Q31" s="5"/>
      <c r="S31"/>
      <c r="U31" s="5"/>
      <c r="W31" s="5"/>
      <c r="Y31" s="5"/>
    </row>
    <row r="32" spans="1:25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1"/>
        <v>#DIV/0!</v>
      </c>
      <c r="K32" s="72"/>
      <c r="L32" s="72"/>
      <c r="M32" s="72"/>
      <c r="N32" s="72"/>
      <c r="O32" s="72"/>
      <c r="Q32" s="5"/>
      <c r="S32"/>
      <c r="U32" s="5"/>
      <c r="W32" s="5"/>
      <c r="Y32" s="5"/>
    </row>
    <row r="33" spans="9:9" s="202" customFormat="1" ht="15" customHeight="1" x14ac:dyDescent="0.2">
      <c r="I33" s="65" t="e">
        <f t="shared" si="1"/>
        <v>#DIV/0!</v>
      </c>
    </row>
    <row r="34" spans="9:9" s="202" customFormat="1" ht="15" customHeight="1" x14ac:dyDescent="0.2">
      <c r="I34" s="65" t="e">
        <f t="shared" si="1"/>
        <v>#DIV/0!</v>
      </c>
    </row>
    <row r="35" spans="9:9" s="202" customFormat="1" ht="15" customHeight="1" x14ac:dyDescent="0.2">
      <c r="I35" s="65" t="e">
        <f t="shared" si="1"/>
        <v>#DIV/0!</v>
      </c>
    </row>
    <row r="36" spans="9:9" s="202" customFormat="1" ht="15" customHeight="1" x14ac:dyDescent="0.2">
      <c r="I36" s="65" t="e">
        <f t="shared" si="1"/>
        <v>#DIV/0!</v>
      </c>
    </row>
    <row r="37" spans="9:9" ht="15" customHeight="1" x14ac:dyDescent="0.2">
      <c r="I37" s="65" t="e">
        <f t="shared" si="1"/>
        <v>#DIV/0!</v>
      </c>
    </row>
  </sheetData>
  <autoFilter ref="A1:A36" xr:uid="{8D528DBB-33EB-4898-9BFC-6B00BC7E1EBD}"/>
  <conditionalFormatting sqref="H1:I7 A9:B10 H9:J10 P9:XFD10 H11:I1048576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0F45-8E1D-404A-BA0A-859E46693B13}">
  <dimension ref="A1:AM38"/>
  <sheetViews>
    <sheetView zoomScale="85" zoomScaleNormal="85" workbookViewId="0">
      <pane xSplit="10" ySplit="10" topLeftCell="S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7" width="9.01171875" style="5" customWidth="1"/>
    <col min="18" max="18" width="2.28515625" style="202" customWidth="1"/>
    <col min="19" max="20" width="9.01171875" style="5" customWidth="1"/>
    <col min="21" max="21" width="2.28515625" style="202" customWidth="1"/>
    <col min="22" max="22" width="9.01171875" style="5" customWidth="1"/>
    <col min="23" max="23" width="2.28515625" style="202" customWidth="1"/>
    <col min="24" max="24" width="9.01171875" style="5" customWidth="1"/>
    <col min="25" max="25" width="2.28515625" style="202" customWidth="1"/>
    <col min="26" max="26" width="9.01171875" style="5" customWidth="1"/>
    <col min="27" max="27" width="2.41796875" style="202" customWidth="1"/>
    <col min="28" max="39" width="9.01171875" style="161" bestFit="1" customWidth="1"/>
    <col min="40" max="366" width="9.01171875" style="5" bestFit="1" customWidth="1"/>
    <col min="367" max="367" width="0" style="5" hidden="1" customWidth="1"/>
    <col min="368" max="391" width="0" style="5" hidden="1" bestFit="1" customWidth="1"/>
    <col min="392" max="16384" width="0" style="5" hidden="1"/>
  </cols>
  <sheetData>
    <row r="1" spans="1:39" x14ac:dyDescent="0.2">
      <c r="A1" s="161" t="s">
        <v>353</v>
      </c>
      <c r="B1" s="161"/>
      <c r="I1" s="5"/>
      <c r="K1" s="200" t="s">
        <v>531</v>
      </c>
      <c r="L1" s="199"/>
      <c r="M1" s="200"/>
      <c r="N1" s="199"/>
      <c r="Q1" s="200"/>
      <c r="S1" s="200"/>
      <c r="T1" s="200"/>
      <c r="V1" s="198"/>
      <c r="X1" s="198"/>
      <c r="Z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</row>
    <row r="2" spans="1:39" ht="14.25" customHeight="1" x14ac:dyDescent="0.2">
      <c r="A2" s="161"/>
      <c r="H2" s="2" t="s">
        <v>453</v>
      </c>
      <c r="I2" s="161" t="s">
        <v>454</v>
      </c>
      <c r="J2" s="199"/>
      <c r="K2" s="57" t="s">
        <v>532</v>
      </c>
      <c r="L2" s="57" t="s">
        <v>533</v>
      </c>
      <c r="M2" s="57" t="s">
        <v>534</v>
      </c>
      <c r="N2" s="57" t="s">
        <v>535</v>
      </c>
      <c r="O2" s="57" t="s">
        <v>536</v>
      </c>
      <c r="P2" s="199"/>
      <c r="Q2" s="57" t="s">
        <v>537</v>
      </c>
      <c r="R2" s="199"/>
      <c r="S2" s="57" t="s">
        <v>538</v>
      </c>
      <c r="T2" s="57" t="s">
        <v>539</v>
      </c>
      <c r="U2" s="199"/>
      <c r="V2" s="57" t="s">
        <v>540</v>
      </c>
      <c r="W2" s="199"/>
      <c r="X2" s="57" t="s">
        <v>541</v>
      </c>
      <c r="Y2" s="199"/>
      <c r="Z2" s="57" t="s">
        <v>528</v>
      </c>
      <c r="AA2" s="227"/>
    </row>
    <row r="3" spans="1:39" ht="14.25" customHeight="1" x14ac:dyDescent="0.2">
      <c r="A3" s="57" t="s">
        <v>540</v>
      </c>
      <c r="B3" s="203" t="s">
        <v>489</v>
      </c>
      <c r="C3" s="128" t="s">
        <v>90</v>
      </c>
      <c r="D3" s="19" t="s">
        <v>88</v>
      </c>
      <c r="E3" s="42" t="s">
        <v>542</v>
      </c>
      <c r="F3" s="6" t="s">
        <v>472</v>
      </c>
      <c r="G3" s="216" t="s">
        <v>380</v>
      </c>
      <c r="H3" s="244">
        <f>H17</f>
        <v>0.5</v>
      </c>
      <c r="I3" s="175">
        <f>I17</f>
        <v>0.55555555555555558</v>
      </c>
      <c r="J3" s="199"/>
      <c r="K3" s="179" t="s">
        <v>52</v>
      </c>
      <c r="L3" s="203" t="s">
        <v>489</v>
      </c>
      <c r="M3" s="179" t="s">
        <v>490</v>
      </c>
      <c r="N3" s="203" t="s">
        <v>489</v>
      </c>
      <c r="O3" s="179" t="s">
        <v>52</v>
      </c>
      <c r="P3" s="199"/>
      <c r="Q3" s="203" t="s">
        <v>489</v>
      </c>
      <c r="R3" s="199"/>
      <c r="S3" s="179" t="s">
        <v>490</v>
      </c>
      <c r="T3" s="179" t="s">
        <v>490</v>
      </c>
      <c r="U3" s="199"/>
      <c r="V3" s="203" t="s">
        <v>489</v>
      </c>
      <c r="W3" s="199"/>
      <c r="X3" s="179" t="s">
        <v>52</v>
      </c>
      <c r="Y3" s="199"/>
      <c r="Z3" s="179" t="s">
        <v>52</v>
      </c>
      <c r="AA3" s="227"/>
    </row>
    <row r="4" spans="1:39" x14ac:dyDescent="0.2">
      <c r="A4" s="57" t="s">
        <v>537</v>
      </c>
      <c r="B4" s="203" t="s">
        <v>489</v>
      </c>
      <c r="C4" s="19" t="s">
        <v>198</v>
      </c>
      <c r="D4" s="42" t="s">
        <v>199</v>
      </c>
      <c r="E4" s="215" t="s">
        <v>543</v>
      </c>
      <c r="F4" s="19" t="s">
        <v>386</v>
      </c>
      <c r="G4" s="42" t="s">
        <v>202</v>
      </c>
      <c r="H4" s="244">
        <f>H12</f>
        <v>0.75</v>
      </c>
      <c r="I4" s="65">
        <f>I12</f>
        <v>0.625</v>
      </c>
      <c r="J4" s="200"/>
      <c r="K4" s="128" t="s">
        <v>90</v>
      </c>
      <c r="L4" s="19" t="s">
        <v>198</v>
      </c>
      <c r="M4" s="6" t="s">
        <v>212</v>
      </c>
      <c r="N4" s="42" t="s">
        <v>544</v>
      </c>
      <c r="O4" s="216" t="s">
        <v>380</v>
      </c>
      <c r="P4" s="200"/>
      <c r="Q4" s="19" t="s">
        <v>198</v>
      </c>
      <c r="R4" s="200"/>
      <c r="S4" s="6" t="s">
        <v>209</v>
      </c>
      <c r="T4" s="6" t="s">
        <v>545</v>
      </c>
      <c r="U4" s="200"/>
      <c r="V4" s="128" t="s">
        <v>90</v>
      </c>
      <c r="W4" s="200"/>
      <c r="X4" s="42" t="s">
        <v>149</v>
      </c>
      <c r="Y4" s="200"/>
      <c r="Z4" s="218" t="s">
        <v>1</v>
      </c>
      <c r="AA4" s="228"/>
    </row>
    <row r="5" spans="1:39" x14ac:dyDescent="0.2">
      <c r="A5" s="57" t="s">
        <v>538</v>
      </c>
      <c r="B5" s="179" t="s">
        <v>490</v>
      </c>
      <c r="C5" s="6" t="s">
        <v>209</v>
      </c>
      <c r="D5" s="6" t="s">
        <v>210</v>
      </c>
      <c r="E5" s="19" t="s">
        <v>211</v>
      </c>
      <c r="F5" s="6" t="s">
        <v>212</v>
      </c>
      <c r="G5" s="42" t="s">
        <v>213</v>
      </c>
      <c r="H5" s="244">
        <f>H14</f>
        <v>0.25</v>
      </c>
      <c r="I5" s="65">
        <f>I14</f>
        <v>0.66666666666666663</v>
      </c>
      <c r="J5" s="200"/>
      <c r="K5" s="218" t="s">
        <v>150</v>
      </c>
      <c r="L5" s="42" t="s">
        <v>199</v>
      </c>
      <c r="M5" s="6" t="s">
        <v>546</v>
      </c>
      <c r="N5" s="218" t="s">
        <v>1</v>
      </c>
      <c r="O5" s="250" t="s">
        <v>155</v>
      </c>
      <c r="P5" s="200"/>
      <c r="Q5" s="42" t="s">
        <v>199</v>
      </c>
      <c r="R5" s="200"/>
      <c r="S5" s="6" t="s">
        <v>210</v>
      </c>
      <c r="T5" s="19" t="s">
        <v>104</v>
      </c>
      <c r="U5" s="200"/>
      <c r="V5" s="19" t="s">
        <v>88</v>
      </c>
      <c r="W5" s="200"/>
      <c r="X5" s="218" t="s">
        <v>378</v>
      </c>
      <c r="Y5" s="200"/>
      <c r="Z5" s="219" t="s">
        <v>261</v>
      </c>
      <c r="AA5" s="229"/>
    </row>
    <row r="6" spans="1:39" x14ac:dyDescent="0.2">
      <c r="A6" s="57" t="s">
        <v>541</v>
      </c>
      <c r="B6" s="179" t="s">
        <v>52</v>
      </c>
      <c r="C6" s="42" t="s">
        <v>149</v>
      </c>
      <c r="D6" s="218" t="s">
        <v>378</v>
      </c>
      <c r="E6" s="218" t="s">
        <v>275</v>
      </c>
      <c r="F6" s="6" t="s">
        <v>348</v>
      </c>
      <c r="G6" s="216" t="s">
        <v>375</v>
      </c>
      <c r="H6" s="244">
        <f>H19</f>
        <v>0</v>
      </c>
      <c r="I6" s="210">
        <f>I19</f>
        <v>0.33333333333333331</v>
      </c>
      <c r="J6" s="200"/>
      <c r="K6" s="218" t="s">
        <v>151</v>
      </c>
      <c r="L6" s="215" t="s">
        <v>543</v>
      </c>
      <c r="M6" s="19" t="s">
        <v>211</v>
      </c>
      <c r="N6" s="218" t="s">
        <v>5</v>
      </c>
      <c r="O6" s="19" t="s">
        <v>88</v>
      </c>
      <c r="P6" s="200"/>
      <c r="Q6" s="215" t="s">
        <v>543</v>
      </c>
      <c r="R6" s="200"/>
      <c r="S6" s="19" t="s">
        <v>211</v>
      </c>
      <c r="T6" s="6" t="s">
        <v>284</v>
      </c>
      <c r="U6" s="200"/>
      <c r="V6" s="42" t="s">
        <v>542</v>
      </c>
      <c r="W6" s="200"/>
      <c r="X6" s="218" t="s">
        <v>275</v>
      </c>
      <c r="Y6" s="200"/>
      <c r="Z6" s="42" t="s">
        <v>530</v>
      </c>
      <c r="AA6" s="228"/>
    </row>
    <row r="7" spans="1:39" x14ac:dyDescent="0.2">
      <c r="A7" s="57" t="s">
        <v>528</v>
      </c>
      <c r="B7" s="179" t="s">
        <v>52</v>
      </c>
      <c r="C7" s="218" t="s">
        <v>1</v>
      </c>
      <c r="D7" s="219" t="s">
        <v>261</v>
      </c>
      <c r="E7" s="250" t="s">
        <v>515</v>
      </c>
      <c r="F7" s="42" t="s">
        <v>530</v>
      </c>
      <c r="G7" s="218" t="s">
        <v>5</v>
      </c>
      <c r="H7" s="244">
        <f>H21</f>
        <v>0.5</v>
      </c>
      <c r="I7" s="65">
        <f>I21</f>
        <v>0.44444444444444442</v>
      </c>
      <c r="J7" s="200"/>
      <c r="K7" s="42" t="s">
        <v>498</v>
      </c>
      <c r="L7" s="42" t="s">
        <v>547</v>
      </c>
      <c r="M7" s="42" t="s">
        <v>213</v>
      </c>
      <c r="N7" s="42" t="s">
        <v>463</v>
      </c>
      <c r="O7" s="6" t="s">
        <v>548</v>
      </c>
      <c r="P7" s="200"/>
      <c r="Q7" s="42" t="s">
        <v>202</v>
      </c>
      <c r="R7" s="200"/>
      <c r="S7" s="6" t="s">
        <v>212</v>
      </c>
      <c r="T7" s="6" t="s">
        <v>376</v>
      </c>
      <c r="U7" s="200"/>
      <c r="V7" s="6" t="s">
        <v>472</v>
      </c>
      <c r="W7" s="200"/>
      <c r="X7" s="6" t="s">
        <v>348</v>
      </c>
      <c r="Y7" s="200"/>
      <c r="Z7" s="250" t="s">
        <v>515</v>
      </c>
      <c r="AA7" s="230"/>
    </row>
    <row r="8" spans="1:39" x14ac:dyDescent="0.2">
      <c r="J8" s="200"/>
      <c r="K8" s="216" t="s">
        <v>153</v>
      </c>
      <c r="L8" s="19" t="s">
        <v>386</v>
      </c>
      <c r="M8" s="6" t="s">
        <v>210</v>
      </c>
      <c r="N8" s="6" t="s">
        <v>348</v>
      </c>
      <c r="O8" s="219" t="s">
        <v>549</v>
      </c>
      <c r="P8" s="200"/>
      <c r="Q8" s="19" t="s">
        <v>386</v>
      </c>
      <c r="R8" s="200"/>
      <c r="S8" s="42" t="s">
        <v>213</v>
      </c>
      <c r="T8" s="42" t="s">
        <v>213</v>
      </c>
      <c r="U8" s="200"/>
      <c r="V8" s="216" t="s">
        <v>380</v>
      </c>
      <c r="W8" s="200"/>
      <c r="X8" s="216" t="s">
        <v>375</v>
      </c>
      <c r="Y8" s="200"/>
      <c r="Z8" s="218" t="s">
        <v>5</v>
      </c>
      <c r="AA8" s="231"/>
    </row>
    <row r="9" spans="1:39" x14ac:dyDescent="0.2">
      <c r="A9" s="2"/>
      <c r="B9" s="3"/>
      <c r="C9" s="252"/>
      <c r="D9" s="252"/>
      <c r="E9" s="253"/>
      <c r="F9" s="252"/>
      <c r="G9" s="253"/>
      <c r="I9" s="2" t="s">
        <v>453</v>
      </c>
      <c r="J9" s="199"/>
      <c r="K9" s="65">
        <f>COUNTIF(K$11:K$62, "LOSE")/(COUNTIF(K$11:K$62, "WIN")+COUNTIF(K$11:K$62, "LOSE"))</f>
        <v>0.2</v>
      </c>
      <c r="L9" s="65">
        <f>COUNTIF(L$11:L$62, "LOSE")/(COUNTIF(L$11:L$62, "WIN")+COUNTIF(L$11:L$62, "LOSE"))</f>
        <v>1</v>
      </c>
      <c r="M9" s="65">
        <f>COUNTIF(M$11:M$62, "LOSE")/(COUNTIF(M$11:M$62, "WIN")+COUNTIF(M$11:M$62, "LOSE"))</f>
        <v>0.4</v>
      </c>
      <c r="N9" s="65">
        <f>COUNTIF(N$11:N$62, "LOSE")/(COUNTIF(N$11:N$62, "WIN")+COUNTIF(N$11:N$62, "LOSE"))</f>
        <v>0.6</v>
      </c>
      <c r="O9" s="65">
        <f>COUNTIF(O$11:O$62, "LOSE")/(COUNTIF(O$11:O$62, "WIN")+COUNTIF(O$11:O$62, "LOSE"))</f>
        <v>0.6</v>
      </c>
      <c r="P9" s="199"/>
      <c r="Q9" s="65">
        <f>COUNTIF(Q$11:Q$67, "LOSE")/(COUNTIF(Q$11:Q$67, "WIN")+COUNTIF(Q$11:Q$67, "LOSE"))</f>
        <v>0.75</v>
      </c>
      <c r="R9" s="199"/>
      <c r="S9" s="65">
        <f>COUNTIF(S$11:S$67, "LOSE")/(COUNTIF(S$11:S$67, "WIN")+COUNTIF(S$11:S$67, "LOSE"))</f>
        <v>0.25</v>
      </c>
      <c r="T9" s="65" t="e">
        <f>COUNTIF(T$11:T$67, "LOSE")/(COUNTIF(T$11:T$67, "WIN")+COUNTIF(T$11:T$67, "LOSE"))</f>
        <v>#DIV/0!</v>
      </c>
      <c r="U9" s="199"/>
      <c r="V9" s="65">
        <f>COUNTIF(V$11:V$67, "LOSE")/(COUNTIF(V$11:V$67, "WIN")+COUNTIF(V$11:V$67, "LOSE"))</f>
        <v>0.5</v>
      </c>
      <c r="W9" s="199"/>
      <c r="X9" s="65">
        <f>COUNTIF(X$11:X$67, "LOSE")/(COUNTIF(X$11:X$67, "WIN")+COUNTIF(X$11:X$67, "LOSE"))</f>
        <v>0</v>
      </c>
      <c r="Y9" s="199"/>
      <c r="Z9" s="65">
        <f>COUNTIF(Z$11:Z$67, "LOSE")/(COUNTIF(Z$11:Z$67, "WIN")+COUNTIF(Z$11:Z$67, "LOSE"))</f>
        <v>0.5</v>
      </c>
      <c r="AA9" s="231"/>
      <c r="AB9" s="65" t="e">
        <f t="shared" ref="AB9:AM9" si="0">COUNTIF(AB$11:AB$67, "LOSE")/(COUNTIF(AB$11:AB$67, "WIN")+COUNTIF(AB$11:AB$67, "LOSE"))</f>
        <v>#DIV/0!</v>
      </c>
      <c r="AC9" s="65" t="e">
        <f t="shared" si="0"/>
        <v>#DIV/0!</v>
      </c>
      <c r="AD9" s="65" t="e">
        <f t="shared" si="0"/>
        <v>#DIV/0!</v>
      </c>
      <c r="AE9" s="65" t="e">
        <f t="shared" si="0"/>
        <v>#DIV/0!</v>
      </c>
      <c r="AF9" s="65" t="e">
        <f t="shared" si="0"/>
        <v>#DIV/0!</v>
      </c>
      <c r="AG9" s="65" t="e">
        <f t="shared" si="0"/>
        <v>#DIV/0!</v>
      </c>
      <c r="AH9" s="65" t="e">
        <f t="shared" si="0"/>
        <v>#DIV/0!</v>
      </c>
      <c r="AI9" s="65" t="e">
        <f t="shared" si="0"/>
        <v>#DIV/0!</v>
      </c>
      <c r="AJ9" s="65" t="e">
        <f t="shared" si="0"/>
        <v>#DIV/0!</v>
      </c>
      <c r="AK9" s="65" t="e">
        <f t="shared" si="0"/>
        <v>#DIV/0!</v>
      </c>
      <c r="AL9" s="65" t="e">
        <f t="shared" si="0"/>
        <v>#DIV/0!</v>
      </c>
      <c r="AM9" s="65" t="e">
        <f t="shared" si="0"/>
        <v>#DIV/0!</v>
      </c>
    </row>
    <row r="10" spans="1:39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65">
        <f>I12</f>
        <v>0.625</v>
      </c>
      <c r="R10" s="199"/>
      <c r="S10" s="65">
        <f>I14</f>
        <v>0.66666666666666663</v>
      </c>
      <c r="T10" s="65" t="e">
        <f>I15</f>
        <v>#DIV/0!</v>
      </c>
      <c r="U10" s="199"/>
      <c r="V10" s="65">
        <f>I17</f>
        <v>0.55555555555555558</v>
      </c>
      <c r="W10" s="199"/>
      <c r="X10" s="65">
        <f>I19</f>
        <v>0.33333333333333331</v>
      </c>
      <c r="Y10" s="199"/>
      <c r="Z10" s="65">
        <f>I21</f>
        <v>0.44444444444444442</v>
      </c>
      <c r="AA10" s="231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</row>
    <row r="11" spans="1:39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26"/>
      <c r="R11" s="199"/>
      <c r="U11" s="199"/>
      <c r="W11" s="199"/>
      <c r="Y11" s="199"/>
      <c r="AA11" s="226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</row>
    <row r="12" spans="1:39" x14ac:dyDescent="0.2">
      <c r="A12" s="57" t="s">
        <v>537</v>
      </c>
      <c r="B12" s="203" t="s">
        <v>489</v>
      </c>
      <c r="C12" s="19" t="s">
        <v>198</v>
      </c>
      <c r="D12" s="42" t="s">
        <v>199</v>
      </c>
      <c r="E12" s="215" t="s">
        <v>543</v>
      </c>
      <c r="F12" s="42" t="s">
        <v>202</v>
      </c>
      <c r="G12" s="19" t="s">
        <v>386</v>
      </c>
      <c r="H12" s="244">
        <f>Q9</f>
        <v>0.75</v>
      </c>
      <c r="I12" s="65">
        <f>COUNTIF(J12:AV12, "WIN")/(COUNTIF(J12:AV12, "WIN")+COUNTIF(J12:AV12, "LOSE"))</f>
        <v>0.625</v>
      </c>
      <c r="J12" s="199"/>
      <c r="K12" s="58" t="s">
        <v>270</v>
      </c>
      <c r="L12" s="205" t="s">
        <v>384</v>
      </c>
      <c r="M12" s="61" t="s">
        <v>273</v>
      </c>
      <c r="N12" s="61" t="s">
        <v>273</v>
      </c>
      <c r="O12" s="58" t="s">
        <v>270</v>
      </c>
      <c r="P12" s="199"/>
      <c r="Q12" s="205" t="s">
        <v>384</v>
      </c>
      <c r="R12" s="199"/>
      <c r="S12" s="61" t="s">
        <v>273</v>
      </c>
      <c r="T12" s="65"/>
      <c r="U12" s="199"/>
      <c r="V12" s="58" t="s">
        <v>270</v>
      </c>
      <c r="W12" s="199"/>
      <c r="X12" s="58" t="s">
        <v>270</v>
      </c>
      <c r="Y12" s="199"/>
      <c r="Z12" s="58" t="s">
        <v>270</v>
      </c>
      <c r="AA12" s="207"/>
    </row>
    <row r="13" spans="1:39" s="202" customFormat="1" x14ac:dyDescent="0.2">
      <c r="A13" s="200"/>
      <c r="B13" s="200"/>
      <c r="C13" s="199"/>
      <c r="D13" s="199"/>
      <c r="E13" s="199"/>
      <c r="F13" s="199"/>
      <c r="G13" s="199"/>
      <c r="H13" s="200"/>
      <c r="I13" s="200"/>
      <c r="J13" s="199"/>
      <c r="K13" s="199"/>
      <c r="L13" s="199"/>
      <c r="M13" s="199"/>
      <c r="N13" s="199"/>
      <c r="O13" s="199"/>
      <c r="P13" s="199"/>
      <c r="Q13" s="226"/>
      <c r="R13" s="199"/>
      <c r="U13" s="199"/>
      <c r="W13" s="199"/>
      <c r="Y13" s="199"/>
      <c r="AA13" s="226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</row>
    <row r="14" spans="1:39" x14ac:dyDescent="0.2">
      <c r="A14" s="57" t="s">
        <v>538</v>
      </c>
      <c r="B14" s="179" t="s">
        <v>490</v>
      </c>
      <c r="C14" s="6" t="s">
        <v>209</v>
      </c>
      <c r="D14" s="6" t="s">
        <v>210</v>
      </c>
      <c r="E14" s="19" t="s">
        <v>211</v>
      </c>
      <c r="F14" s="6" t="s">
        <v>212</v>
      </c>
      <c r="G14" s="42" t="s">
        <v>213</v>
      </c>
      <c r="H14" s="65">
        <f>S9</f>
        <v>0.25</v>
      </c>
      <c r="I14" s="65">
        <f>COUNTIF(J14:AV14, "WIN")/(COUNTIF(J14:AV14, "WIN")+COUNTIF(J14:AV14, "LOSE"))</f>
        <v>0.66666666666666663</v>
      </c>
      <c r="K14" s="58" t="s">
        <v>270</v>
      </c>
      <c r="L14" s="61" t="s">
        <v>273</v>
      </c>
      <c r="M14" s="58" t="s">
        <v>270</v>
      </c>
      <c r="N14" s="58" t="s">
        <v>270</v>
      </c>
      <c r="O14" s="61" t="s">
        <v>273</v>
      </c>
      <c r="P14" s="199"/>
      <c r="Q14" s="61" t="s">
        <v>273</v>
      </c>
      <c r="R14" s="199"/>
      <c r="S14" s="205" t="s">
        <v>384</v>
      </c>
      <c r="T14" s="65"/>
      <c r="U14" s="199"/>
      <c r="V14" s="58" t="s">
        <v>270</v>
      </c>
      <c r="W14" s="199"/>
      <c r="X14" s="58" t="s">
        <v>270</v>
      </c>
      <c r="Y14" s="199"/>
      <c r="Z14" s="58" t="s">
        <v>270</v>
      </c>
      <c r="AA14" s="207"/>
    </row>
    <row r="15" spans="1:39" x14ac:dyDescent="0.2">
      <c r="A15" s="57" t="s">
        <v>539</v>
      </c>
      <c r="B15" s="179" t="s">
        <v>490</v>
      </c>
      <c r="C15" s="6" t="s">
        <v>545</v>
      </c>
      <c r="D15" s="19" t="s">
        <v>104</v>
      </c>
      <c r="E15" s="6" t="s">
        <v>284</v>
      </c>
      <c r="F15" s="6" t="s">
        <v>376</v>
      </c>
      <c r="G15" s="42" t="s">
        <v>213</v>
      </c>
      <c r="H15" s="65" t="e">
        <f>T9</f>
        <v>#DIV/0!</v>
      </c>
      <c r="I15" s="65" t="e">
        <f>COUNTIF(J15:AV15, "WIN")/(COUNTIF(J15:AV15, "WIN")+COUNTIF(J15:AV15, "LOSE"))</f>
        <v>#DIV/0!</v>
      </c>
      <c r="K15" s="65"/>
      <c r="L15" s="65"/>
      <c r="M15" s="65"/>
      <c r="N15" s="65"/>
      <c r="O15" s="65"/>
      <c r="P15" s="199"/>
      <c r="Q15" s="65"/>
      <c r="R15" s="199"/>
      <c r="S15" s="65"/>
      <c r="T15" s="205" t="s">
        <v>384</v>
      </c>
      <c r="U15" s="199"/>
      <c r="V15" s="65"/>
      <c r="W15" s="199"/>
      <c r="X15" s="65"/>
      <c r="Y15" s="199"/>
      <c r="Z15" s="65"/>
      <c r="AA15" s="207"/>
    </row>
    <row r="17" spans="1:26" x14ac:dyDescent="0.2">
      <c r="A17" s="57" t="s">
        <v>540</v>
      </c>
      <c r="B17" s="203" t="s">
        <v>489</v>
      </c>
      <c r="C17" s="128" t="s">
        <v>90</v>
      </c>
      <c r="D17" s="19" t="s">
        <v>88</v>
      </c>
      <c r="E17" s="42" t="s">
        <v>542</v>
      </c>
      <c r="F17" s="6" t="s">
        <v>472</v>
      </c>
      <c r="G17" s="216" t="s">
        <v>380</v>
      </c>
      <c r="H17" s="244">
        <f>V9</f>
        <v>0.5</v>
      </c>
      <c r="I17" s="65">
        <f>COUNTIF(J17:AV17, "WIN")/(COUNTIF(J17:AV17, "WIN")+COUNTIF(J17:AV17, "LOSE"))</f>
        <v>0.55555555555555558</v>
      </c>
      <c r="K17" s="58" t="s">
        <v>270</v>
      </c>
      <c r="L17" s="61" t="s">
        <v>273</v>
      </c>
      <c r="M17" s="58" t="s">
        <v>270</v>
      </c>
      <c r="N17" s="61" t="s">
        <v>273</v>
      </c>
      <c r="O17" s="58" t="s">
        <v>270</v>
      </c>
      <c r="P17" s="199"/>
      <c r="Q17" s="61" t="s">
        <v>273</v>
      </c>
      <c r="R17" s="199"/>
      <c r="S17" s="58" t="s">
        <v>270</v>
      </c>
      <c r="T17" s="65"/>
      <c r="U17" s="199"/>
      <c r="V17" s="205" t="s">
        <v>384</v>
      </c>
      <c r="W17" s="199"/>
      <c r="X17" s="58" t="s">
        <v>270</v>
      </c>
      <c r="Y17" s="199"/>
      <c r="Z17" s="61" t="s">
        <v>273</v>
      </c>
    </row>
    <row r="18" spans="1:26" s="202" customFormat="1" ht="15" customHeight="1" x14ac:dyDescent="0.2"/>
    <row r="19" spans="1:26" x14ac:dyDescent="0.2">
      <c r="A19" s="57" t="s">
        <v>541</v>
      </c>
      <c r="B19" s="179" t="s">
        <v>52</v>
      </c>
      <c r="C19" s="42" t="s">
        <v>149</v>
      </c>
      <c r="D19" s="218" t="s">
        <v>378</v>
      </c>
      <c r="E19" s="218" t="s">
        <v>275</v>
      </c>
      <c r="F19" s="6" t="s">
        <v>348</v>
      </c>
      <c r="G19" s="216" t="s">
        <v>375</v>
      </c>
      <c r="H19" s="244">
        <f>X9</f>
        <v>0</v>
      </c>
      <c r="I19" s="65">
        <f>COUNTIF(J19:AV19, "WIN")/(COUNTIF(J19:AV19, "WIN")+COUNTIF(J19:AV19, "LOSE"))</f>
        <v>0.33333333333333331</v>
      </c>
      <c r="K19" s="61" t="s">
        <v>273</v>
      </c>
      <c r="L19" s="61" t="s">
        <v>273</v>
      </c>
      <c r="M19" s="58" t="s">
        <v>270</v>
      </c>
      <c r="N19" s="61" t="s">
        <v>273</v>
      </c>
      <c r="O19" s="61" t="s">
        <v>273</v>
      </c>
      <c r="P19" s="199"/>
      <c r="Q19" s="58" t="s">
        <v>270</v>
      </c>
      <c r="R19" s="199"/>
      <c r="S19" s="58" t="s">
        <v>270</v>
      </c>
      <c r="T19" s="65"/>
      <c r="U19" s="199"/>
      <c r="V19" s="61" t="s">
        <v>273</v>
      </c>
      <c r="W19" s="199"/>
      <c r="X19" s="205" t="s">
        <v>384</v>
      </c>
      <c r="Y19" s="199"/>
      <c r="Z19" s="61" t="s">
        <v>273</v>
      </c>
    </row>
    <row r="20" spans="1:26" s="202" customFormat="1" x14ac:dyDescent="0.2">
      <c r="A20" s="200"/>
      <c r="B20" s="200"/>
      <c r="C20" s="199"/>
      <c r="D20" s="199"/>
      <c r="E20" s="199"/>
      <c r="F20" s="199"/>
      <c r="G20" s="199"/>
      <c r="H20" s="200"/>
      <c r="I20" s="200"/>
      <c r="J20" s="199"/>
      <c r="K20" s="199"/>
      <c r="L20" s="199"/>
      <c r="M20" s="199"/>
      <c r="N20" s="199"/>
      <c r="O20" s="199"/>
      <c r="P20" s="199"/>
      <c r="Q20" s="226"/>
      <c r="R20" s="199"/>
      <c r="U20" s="199"/>
      <c r="W20" s="199"/>
      <c r="Y20" s="199"/>
    </row>
    <row r="21" spans="1:26" x14ac:dyDescent="0.2">
      <c r="A21" s="57" t="s">
        <v>528</v>
      </c>
      <c r="B21" s="179" t="s">
        <v>52</v>
      </c>
      <c r="C21" s="218" t="s">
        <v>1</v>
      </c>
      <c r="D21" s="219" t="s">
        <v>261</v>
      </c>
      <c r="E21" s="250" t="s">
        <v>515</v>
      </c>
      <c r="F21" s="42" t="s">
        <v>530</v>
      </c>
      <c r="G21" s="218" t="s">
        <v>5</v>
      </c>
      <c r="H21" s="244">
        <f>Z9</f>
        <v>0.5</v>
      </c>
      <c r="I21" s="65">
        <f>COUNTIF(J21:AV21, "WIN")/(COUNTIF(J21:AV21, "WIN")+COUNTIF(J21:AV21, "LOSE"))</f>
        <v>0.44444444444444442</v>
      </c>
      <c r="K21" s="58" t="s">
        <v>270</v>
      </c>
      <c r="L21" s="61" t="s">
        <v>273</v>
      </c>
      <c r="M21" s="61" t="s">
        <v>273</v>
      </c>
      <c r="N21" s="58" t="s">
        <v>270</v>
      </c>
      <c r="O21" s="61" t="s">
        <v>273</v>
      </c>
      <c r="P21" s="199"/>
      <c r="Q21" s="61" t="s">
        <v>273</v>
      </c>
      <c r="R21" s="199"/>
      <c r="S21" s="58" t="s">
        <v>270</v>
      </c>
      <c r="T21" s="65"/>
      <c r="U21" s="199"/>
      <c r="V21" s="61" t="s">
        <v>273</v>
      </c>
      <c r="W21" s="199"/>
      <c r="X21" s="58" t="s">
        <v>270</v>
      </c>
      <c r="Y21" s="199"/>
      <c r="Z21" s="205" t="s">
        <v>384</v>
      </c>
    </row>
    <row r="22" spans="1:26" s="202" customFormat="1" x14ac:dyDescent="0.2">
      <c r="A22" s="200"/>
      <c r="B22" s="200"/>
      <c r="C22" s="199"/>
      <c r="D22" s="199"/>
      <c r="E22" s="199"/>
      <c r="F22" s="199"/>
      <c r="G22" s="199"/>
      <c r="H22" s="200"/>
      <c r="I22" s="200"/>
      <c r="J22" s="199"/>
      <c r="K22" s="199"/>
      <c r="L22" s="199"/>
      <c r="M22" s="199"/>
      <c r="N22" s="199"/>
      <c r="O22" s="199"/>
      <c r="P22" s="199"/>
      <c r="Q22" s="226"/>
      <c r="R22" s="199"/>
      <c r="U22" s="199"/>
      <c r="W22" s="199"/>
      <c r="Y22" s="199"/>
    </row>
    <row r="23" spans="1:26" ht="15" customHeight="1" x14ac:dyDescent="0.2">
      <c r="I23" s="65" t="e">
        <f t="shared" ref="I23:I38" si="1">COUNTIF(J23:AV23, "WIN")/(COUNTIF(J23:AV23, "WIN")+COUNTIF(J23:AV23, "LOSE"))</f>
        <v>#DIV/0!</v>
      </c>
      <c r="K23" s="72"/>
      <c r="L23" s="72"/>
      <c r="M23" s="72"/>
      <c r="N23" s="72"/>
      <c r="O23" s="72"/>
      <c r="S23"/>
      <c r="T23"/>
    </row>
    <row r="24" spans="1:26" s="202" customFormat="1" ht="15" customHeight="1" x14ac:dyDescent="0.2">
      <c r="A24" s="5"/>
      <c r="B24" s="5"/>
      <c r="C24" s="5"/>
      <c r="D24" s="5"/>
      <c r="E24" s="5"/>
      <c r="F24" s="5"/>
      <c r="G24" s="5"/>
      <c r="H24" s="2"/>
      <c r="I24" s="65" t="e">
        <f t="shared" si="1"/>
        <v>#DIV/0!</v>
      </c>
      <c r="K24" s="72"/>
      <c r="L24" s="72"/>
      <c r="M24" s="72"/>
      <c r="N24" s="72"/>
      <c r="O24" s="72"/>
      <c r="Q24" s="5"/>
      <c r="S24"/>
      <c r="T24"/>
      <c r="V24" s="5"/>
      <c r="X24" s="5"/>
      <c r="Z24" s="5"/>
    </row>
    <row r="25" spans="1:26" s="202" customFormat="1" ht="15" customHeight="1" x14ac:dyDescent="0.2">
      <c r="A25" s="5"/>
      <c r="B25" s="5"/>
      <c r="C25" s="5"/>
      <c r="D25" s="5"/>
      <c r="E25" s="5"/>
      <c r="F25" s="5"/>
      <c r="G25" s="5"/>
      <c r="H25" s="2"/>
      <c r="I25" s="65" t="e">
        <f t="shared" si="1"/>
        <v>#DIV/0!</v>
      </c>
      <c r="K25" s="72"/>
      <c r="L25" s="72"/>
      <c r="M25" s="72"/>
      <c r="N25" s="72"/>
      <c r="O25" s="72"/>
      <c r="Q25" s="5"/>
      <c r="S25"/>
      <c r="T25"/>
      <c r="V25" s="5"/>
      <c r="X25" s="5"/>
      <c r="Z25" s="5"/>
    </row>
    <row r="26" spans="1:26" s="202" customFormat="1" ht="15" customHeight="1" x14ac:dyDescent="0.2">
      <c r="A26" s="5"/>
      <c r="B26" s="5"/>
      <c r="C26" s="5"/>
      <c r="D26" s="5"/>
      <c r="E26" s="5"/>
      <c r="F26" s="5"/>
      <c r="G26" s="5"/>
      <c r="H26" s="2"/>
      <c r="I26" s="65" t="e">
        <f t="shared" si="1"/>
        <v>#DIV/0!</v>
      </c>
      <c r="K26" s="72"/>
      <c r="L26" s="72"/>
      <c r="M26" s="72"/>
      <c r="N26" s="72"/>
      <c r="O26" s="72"/>
      <c r="Q26" s="5"/>
      <c r="S26"/>
      <c r="T26"/>
      <c r="V26" s="5"/>
      <c r="X26" s="5"/>
      <c r="Z26" s="5"/>
    </row>
    <row r="27" spans="1:26" s="202" customFormat="1" ht="15" customHeight="1" x14ac:dyDescent="0.2">
      <c r="A27" s="5"/>
      <c r="B27" s="5"/>
      <c r="C27" s="5"/>
      <c r="D27" s="5"/>
      <c r="E27" s="5"/>
      <c r="F27" s="5"/>
      <c r="G27" s="5"/>
      <c r="H27" s="2"/>
      <c r="I27" s="65" t="e">
        <f t="shared" si="1"/>
        <v>#DIV/0!</v>
      </c>
      <c r="K27" s="72"/>
      <c r="L27" s="72"/>
      <c r="M27" s="72"/>
      <c r="N27" s="72"/>
      <c r="O27" s="72"/>
      <c r="Q27" s="5"/>
      <c r="S27"/>
      <c r="T27"/>
      <c r="V27" s="5"/>
      <c r="X27" s="5"/>
      <c r="Z27" s="5"/>
    </row>
    <row r="28" spans="1:26" s="202" customFormat="1" ht="15" customHeight="1" x14ac:dyDescent="0.2">
      <c r="A28" s="5"/>
      <c r="B28" s="5"/>
      <c r="C28" s="5"/>
      <c r="D28" s="5"/>
      <c r="E28" s="5"/>
      <c r="F28" s="5"/>
      <c r="G28" s="5"/>
      <c r="H28" s="2"/>
      <c r="I28" s="65" t="e">
        <f t="shared" si="1"/>
        <v>#DIV/0!</v>
      </c>
      <c r="K28" s="72"/>
      <c r="L28" s="72"/>
      <c r="M28" s="72"/>
      <c r="N28" s="72"/>
      <c r="O28" s="72"/>
      <c r="Q28" s="5"/>
      <c r="S28"/>
      <c r="T28"/>
      <c r="V28" s="5"/>
      <c r="X28" s="5"/>
      <c r="Z28" s="5"/>
    </row>
    <row r="29" spans="1:26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1"/>
        <v>#DIV/0!</v>
      </c>
      <c r="K29" s="72"/>
      <c r="L29" s="72"/>
      <c r="M29" s="72"/>
      <c r="N29" s="72"/>
      <c r="O29" s="72"/>
      <c r="Q29" s="5"/>
      <c r="S29"/>
      <c r="T29"/>
      <c r="V29" s="5"/>
      <c r="X29" s="5"/>
      <c r="Z29" s="5"/>
    </row>
    <row r="30" spans="1:26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1"/>
        <v>#DIV/0!</v>
      </c>
      <c r="K30" s="72"/>
      <c r="L30" s="72"/>
      <c r="M30" s="72"/>
      <c r="N30" s="72"/>
      <c r="O30" s="72"/>
      <c r="Q30" s="5"/>
      <c r="S30"/>
      <c r="T30"/>
      <c r="V30" s="5"/>
      <c r="X30" s="5"/>
      <c r="Z30" s="5"/>
    </row>
    <row r="31" spans="1:26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1"/>
        <v>#DIV/0!</v>
      </c>
      <c r="K31" s="72"/>
      <c r="L31" s="72"/>
      <c r="M31" s="72"/>
      <c r="N31" s="72"/>
      <c r="O31" s="72"/>
      <c r="Q31" s="5"/>
      <c r="S31"/>
      <c r="T31"/>
      <c r="V31" s="5"/>
      <c r="X31" s="5"/>
      <c r="Z31" s="5"/>
    </row>
    <row r="32" spans="1:26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1"/>
        <v>#DIV/0!</v>
      </c>
      <c r="K32" s="72"/>
      <c r="L32" s="72"/>
      <c r="M32" s="72"/>
      <c r="N32" s="72"/>
      <c r="O32" s="72"/>
      <c r="Q32" s="5"/>
      <c r="S32"/>
      <c r="T32"/>
      <c r="V32" s="5"/>
      <c r="X32" s="5"/>
      <c r="Z32" s="5"/>
    </row>
    <row r="33" spans="9:9" s="202" customFormat="1" ht="15" customHeight="1" x14ac:dyDescent="0.2">
      <c r="I33" s="65" t="e">
        <f t="shared" si="1"/>
        <v>#DIV/0!</v>
      </c>
    </row>
    <row r="34" spans="9:9" s="202" customFormat="1" ht="15" customHeight="1" x14ac:dyDescent="0.2">
      <c r="I34" s="65" t="e">
        <f t="shared" si="1"/>
        <v>#DIV/0!</v>
      </c>
    </row>
    <row r="35" spans="9:9" s="202" customFormat="1" ht="15" customHeight="1" x14ac:dyDescent="0.2">
      <c r="I35" s="65" t="e">
        <f t="shared" si="1"/>
        <v>#DIV/0!</v>
      </c>
    </row>
    <row r="36" spans="9:9" s="202" customFormat="1" ht="15" customHeight="1" x14ac:dyDescent="0.2">
      <c r="I36" s="65" t="e">
        <f t="shared" si="1"/>
        <v>#DIV/0!</v>
      </c>
    </row>
    <row r="37" spans="9:9" s="202" customFormat="1" ht="15" customHeight="1" x14ac:dyDescent="0.2">
      <c r="I37" s="65" t="e">
        <f t="shared" si="1"/>
        <v>#DIV/0!</v>
      </c>
    </row>
    <row r="38" spans="9:9" ht="15" customHeight="1" x14ac:dyDescent="0.2">
      <c r="I38" s="65" t="e">
        <f t="shared" si="1"/>
        <v>#DIV/0!</v>
      </c>
    </row>
  </sheetData>
  <conditionalFormatting sqref="H1:I7 A9:B10 H9:J10 P9:XFD10 H11:I1048576">
    <cfRule type="colorScale" priority="1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1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15:O15">
    <cfRule type="colorScale" priority="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Q15">
    <cfRule type="colorScale" priority="5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S15">
    <cfRule type="colorScale" priority="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12">
    <cfRule type="colorScale" priority="1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14">
    <cfRule type="colorScale" priority="1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17">
    <cfRule type="colorScale" priority="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19">
    <cfRule type="colorScale" priority="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21">
    <cfRule type="colorScale" priority="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V15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X15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Z15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DDB3-9F91-4A91-AC99-B84BE06F45DD}">
  <dimension ref="A1:AR43"/>
  <sheetViews>
    <sheetView zoomScale="85" zoomScaleNormal="85" workbookViewId="0">
      <pane xSplit="10" ySplit="10" topLeftCell="V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9" width="9.01171875" style="5" customWidth="1"/>
    <col min="20" max="20" width="2.28515625" style="202" customWidth="1"/>
    <col min="21" max="23" width="9.01171875" style="5" customWidth="1"/>
    <col min="24" max="24" width="2.28515625" style="202" customWidth="1"/>
    <col min="25" max="26" width="9.01171875" style="5" customWidth="1"/>
    <col min="27" max="27" width="2.28515625" style="202" customWidth="1"/>
    <col min="28" max="29" width="9.01171875" style="5" customWidth="1"/>
    <col min="30" max="30" width="2.28515625" style="202" customWidth="1"/>
    <col min="31" max="31" width="9.01171875" style="5" customWidth="1"/>
    <col min="32" max="32" width="2.41796875" style="202" customWidth="1"/>
    <col min="33" max="44" width="9.01171875" style="161" bestFit="1" customWidth="1"/>
    <col min="45" max="371" width="9.01171875" style="5" bestFit="1" customWidth="1"/>
    <col min="372" max="372" width="0" style="5" hidden="1" customWidth="1"/>
    <col min="373" max="396" width="0" style="5" hidden="1" bestFit="1" customWidth="1"/>
    <col min="397" max="16384" width="0" style="5" hidden="1"/>
  </cols>
  <sheetData>
    <row r="1" spans="1:44" x14ac:dyDescent="0.2">
      <c r="A1" s="161" t="s">
        <v>353</v>
      </c>
      <c r="B1" s="161"/>
      <c r="I1" s="5"/>
      <c r="K1" s="200" t="s">
        <v>531</v>
      </c>
      <c r="L1" s="199"/>
      <c r="M1" s="200"/>
      <c r="N1" s="199"/>
      <c r="Q1" s="200"/>
      <c r="R1" s="200"/>
      <c r="S1" s="200"/>
      <c r="U1" s="200"/>
      <c r="V1" s="200"/>
      <c r="W1" s="200"/>
      <c r="Y1" s="198"/>
      <c r="Z1" s="198"/>
      <c r="AB1" s="198"/>
      <c r="AC1" s="198"/>
      <c r="AE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</row>
    <row r="2" spans="1:44" ht="14.25" customHeight="1" x14ac:dyDescent="0.2">
      <c r="A2" s="161"/>
      <c r="H2" s="2" t="s">
        <v>453</v>
      </c>
      <c r="I2" s="161" t="s">
        <v>454</v>
      </c>
      <c r="J2" s="199"/>
      <c r="K2" s="57" t="s">
        <v>532</v>
      </c>
      <c r="L2" s="57" t="s">
        <v>533</v>
      </c>
      <c r="M2" s="57" t="s">
        <v>534</v>
      </c>
      <c r="N2" s="57" t="s">
        <v>535</v>
      </c>
      <c r="O2" s="57" t="s">
        <v>536</v>
      </c>
      <c r="P2" s="199"/>
      <c r="Q2" s="57" t="s">
        <v>524</v>
      </c>
      <c r="R2" s="57" t="s">
        <v>550</v>
      </c>
      <c r="S2" s="57" t="s">
        <v>537</v>
      </c>
      <c r="T2" s="199"/>
      <c r="U2" s="57" t="s">
        <v>525</v>
      </c>
      <c r="V2" s="57" t="s">
        <v>538</v>
      </c>
      <c r="W2" s="57" t="s">
        <v>539</v>
      </c>
      <c r="X2" s="199"/>
      <c r="Y2" s="57" t="s">
        <v>526</v>
      </c>
      <c r="Z2" s="57" t="s">
        <v>540</v>
      </c>
      <c r="AA2" s="199"/>
      <c r="AB2" s="57" t="s">
        <v>527</v>
      </c>
      <c r="AC2" s="57" t="s">
        <v>541</v>
      </c>
      <c r="AD2" s="199"/>
      <c r="AE2" s="57" t="s">
        <v>528</v>
      </c>
      <c r="AF2" s="227"/>
    </row>
    <row r="3" spans="1:44" ht="14.25" customHeight="1" x14ac:dyDescent="0.2">
      <c r="A3" s="57" t="s">
        <v>540</v>
      </c>
      <c r="B3" s="203" t="s">
        <v>489</v>
      </c>
      <c r="C3" s="128" t="s">
        <v>90</v>
      </c>
      <c r="D3" s="19" t="s">
        <v>88</v>
      </c>
      <c r="E3" s="42" t="s">
        <v>542</v>
      </c>
      <c r="F3" s="6" t="s">
        <v>472</v>
      </c>
      <c r="G3" s="216" t="s">
        <v>380</v>
      </c>
      <c r="H3" s="244">
        <f>H21</f>
        <v>0.6</v>
      </c>
      <c r="I3" s="175">
        <f>I21</f>
        <v>0.66666666666666663</v>
      </c>
      <c r="J3" s="199"/>
      <c r="K3" s="179" t="s">
        <v>52</v>
      </c>
      <c r="L3" s="203" t="s">
        <v>489</v>
      </c>
      <c r="M3" s="179" t="s">
        <v>490</v>
      </c>
      <c r="N3" s="203" t="s">
        <v>489</v>
      </c>
      <c r="O3" s="179" t="s">
        <v>52</v>
      </c>
      <c r="P3" s="199"/>
      <c r="Q3" s="203" t="s">
        <v>489</v>
      </c>
      <c r="R3" s="203" t="s">
        <v>489</v>
      </c>
      <c r="S3" s="203" t="s">
        <v>489</v>
      </c>
      <c r="T3" s="199"/>
      <c r="U3" s="179" t="s">
        <v>490</v>
      </c>
      <c r="V3" s="179" t="s">
        <v>490</v>
      </c>
      <c r="W3" s="179" t="s">
        <v>490</v>
      </c>
      <c r="X3" s="199"/>
      <c r="Y3" s="203" t="s">
        <v>489</v>
      </c>
      <c r="Z3" s="203" t="s">
        <v>489</v>
      </c>
      <c r="AA3" s="199"/>
      <c r="AB3" s="179" t="s">
        <v>52</v>
      </c>
      <c r="AC3" s="179" t="s">
        <v>52</v>
      </c>
      <c r="AD3" s="199"/>
      <c r="AE3" s="179" t="s">
        <v>52</v>
      </c>
      <c r="AF3" s="227"/>
    </row>
    <row r="4" spans="1:44" x14ac:dyDescent="0.2">
      <c r="A4" s="57" t="s">
        <v>537</v>
      </c>
      <c r="B4" s="203" t="s">
        <v>489</v>
      </c>
      <c r="C4" s="19" t="s">
        <v>198</v>
      </c>
      <c r="D4" s="42" t="s">
        <v>199</v>
      </c>
      <c r="E4" s="215" t="s">
        <v>543</v>
      </c>
      <c r="F4" s="19" t="s">
        <v>386</v>
      </c>
      <c r="G4" s="42" t="s">
        <v>202</v>
      </c>
      <c r="H4" s="244">
        <f>H14</f>
        <v>0.7</v>
      </c>
      <c r="I4" s="65">
        <f>I14</f>
        <v>0.6428571428571429</v>
      </c>
      <c r="J4" s="200"/>
      <c r="K4" s="128" t="s">
        <v>90</v>
      </c>
      <c r="L4" s="19" t="s">
        <v>198</v>
      </c>
      <c r="M4" s="6" t="s">
        <v>212</v>
      </c>
      <c r="N4" s="42" t="s">
        <v>544</v>
      </c>
      <c r="O4" s="216" t="s">
        <v>380</v>
      </c>
      <c r="P4" s="200"/>
      <c r="Q4" s="42" t="s">
        <v>199</v>
      </c>
      <c r="R4" s="19" t="s">
        <v>198</v>
      </c>
      <c r="S4" s="19" t="s">
        <v>198</v>
      </c>
      <c r="T4" s="200"/>
      <c r="U4" s="19" t="s">
        <v>248</v>
      </c>
      <c r="V4" s="6" t="s">
        <v>209</v>
      </c>
      <c r="W4" s="6" t="s">
        <v>209</v>
      </c>
      <c r="X4" s="200"/>
      <c r="Y4" s="42" t="s">
        <v>551</v>
      </c>
      <c r="Z4" s="128" t="s">
        <v>90</v>
      </c>
      <c r="AA4" s="200"/>
      <c r="AB4" s="42" t="s">
        <v>149</v>
      </c>
      <c r="AC4" s="42" t="s">
        <v>149</v>
      </c>
      <c r="AD4" s="200"/>
      <c r="AE4" s="218" t="s">
        <v>1</v>
      </c>
      <c r="AF4" s="228"/>
    </row>
    <row r="5" spans="1:44" x14ac:dyDescent="0.2">
      <c r="A5" s="57" t="s">
        <v>538</v>
      </c>
      <c r="B5" s="179" t="s">
        <v>490</v>
      </c>
      <c r="C5" s="6" t="s">
        <v>209</v>
      </c>
      <c r="D5" s="6" t="s">
        <v>210</v>
      </c>
      <c r="E5" s="19" t="s">
        <v>211</v>
      </c>
      <c r="F5" s="6" t="s">
        <v>212</v>
      </c>
      <c r="G5" s="42" t="s">
        <v>213</v>
      </c>
      <c r="H5" s="244">
        <f>H17</f>
        <v>0.1</v>
      </c>
      <c r="I5" s="65">
        <f>I17</f>
        <v>0.66666666666666663</v>
      </c>
      <c r="J5" s="200"/>
      <c r="K5" s="218" t="s">
        <v>150</v>
      </c>
      <c r="L5" s="42" t="s">
        <v>199</v>
      </c>
      <c r="M5" s="6" t="s">
        <v>546</v>
      </c>
      <c r="N5" s="218" t="s">
        <v>1</v>
      </c>
      <c r="O5" s="250" t="s">
        <v>155</v>
      </c>
      <c r="P5" s="200"/>
      <c r="Q5" s="19" t="s">
        <v>386</v>
      </c>
      <c r="R5" s="19" t="s">
        <v>386</v>
      </c>
      <c r="S5" s="42" t="s">
        <v>199</v>
      </c>
      <c r="T5" s="200"/>
      <c r="U5" s="6" t="s">
        <v>383</v>
      </c>
      <c r="V5" s="6" t="s">
        <v>210</v>
      </c>
      <c r="W5" s="6" t="s">
        <v>210</v>
      </c>
      <c r="X5" s="200"/>
      <c r="Y5" s="19" t="s">
        <v>88</v>
      </c>
      <c r="Z5" s="19" t="s">
        <v>88</v>
      </c>
      <c r="AA5" s="200"/>
      <c r="AB5" s="218" t="s">
        <v>150</v>
      </c>
      <c r="AC5" s="218" t="s">
        <v>378</v>
      </c>
      <c r="AD5" s="200"/>
      <c r="AE5" s="219" t="s">
        <v>261</v>
      </c>
      <c r="AF5" s="229"/>
    </row>
    <row r="6" spans="1:44" x14ac:dyDescent="0.2">
      <c r="A6" s="57" t="s">
        <v>541</v>
      </c>
      <c r="B6" s="179" t="s">
        <v>52</v>
      </c>
      <c r="C6" s="42" t="s">
        <v>149</v>
      </c>
      <c r="D6" s="218" t="s">
        <v>378</v>
      </c>
      <c r="E6" s="218" t="s">
        <v>275</v>
      </c>
      <c r="F6" s="6" t="s">
        <v>348</v>
      </c>
      <c r="G6" s="216" t="s">
        <v>375</v>
      </c>
      <c r="H6" s="244">
        <f>H24</f>
        <v>0.2</v>
      </c>
      <c r="I6" s="210">
        <f>I24</f>
        <v>0.33333333333333331</v>
      </c>
      <c r="J6" s="200"/>
      <c r="K6" s="218" t="s">
        <v>151</v>
      </c>
      <c r="L6" s="215" t="s">
        <v>543</v>
      </c>
      <c r="M6" s="19" t="s">
        <v>211</v>
      </c>
      <c r="N6" s="218" t="s">
        <v>5</v>
      </c>
      <c r="O6" s="19" t="s">
        <v>88</v>
      </c>
      <c r="P6" s="200"/>
      <c r="Q6" s="42" t="s">
        <v>6</v>
      </c>
      <c r="R6" s="215" t="s">
        <v>543</v>
      </c>
      <c r="S6" s="215" t="s">
        <v>543</v>
      </c>
      <c r="T6" s="200"/>
      <c r="U6" s="19" t="s">
        <v>449</v>
      </c>
      <c r="V6" s="19" t="s">
        <v>211</v>
      </c>
      <c r="W6" s="19" t="s">
        <v>104</v>
      </c>
      <c r="X6" s="200"/>
      <c r="Y6" s="128" t="s">
        <v>90</v>
      </c>
      <c r="Z6" s="42" t="s">
        <v>542</v>
      </c>
      <c r="AA6" s="200"/>
      <c r="AB6" s="6" t="s">
        <v>348</v>
      </c>
      <c r="AC6" s="218" t="s">
        <v>275</v>
      </c>
      <c r="AD6" s="200"/>
      <c r="AE6" s="42" t="s">
        <v>530</v>
      </c>
      <c r="AF6" s="228"/>
    </row>
    <row r="7" spans="1:44" x14ac:dyDescent="0.2">
      <c r="A7" s="57" t="s">
        <v>528</v>
      </c>
      <c r="B7" s="179" t="s">
        <v>52</v>
      </c>
      <c r="C7" s="218" t="s">
        <v>1</v>
      </c>
      <c r="D7" s="219" t="s">
        <v>261</v>
      </c>
      <c r="E7" s="250" t="s">
        <v>515</v>
      </c>
      <c r="F7" s="42" t="s">
        <v>530</v>
      </c>
      <c r="G7" s="218" t="s">
        <v>5</v>
      </c>
      <c r="H7" s="244">
        <f>H26</f>
        <v>0.4</v>
      </c>
      <c r="I7" s="65">
        <f>I26</f>
        <v>0.46666666666666667</v>
      </c>
      <c r="J7" s="200"/>
      <c r="K7" s="42" t="s">
        <v>498</v>
      </c>
      <c r="L7" s="42" t="s">
        <v>547</v>
      </c>
      <c r="M7" s="42" t="s">
        <v>213</v>
      </c>
      <c r="N7" s="42" t="s">
        <v>463</v>
      </c>
      <c r="O7" s="6" t="s">
        <v>548</v>
      </c>
      <c r="P7" s="200"/>
      <c r="Q7" s="64" t="s">
        <v>154</v>
      </c>
      <c r="R7" s="250" t="s">
        <v>201</v>
      </c>
      <c r="S7" s="19" t="s">
        <v>386</v>
      </c>
      <c r="T7" s="200"/>
      <c r="U7" s="6" t="s">
        <v>376</v>
      </c>
      <c r="V7" s="6" t="s">
        <v>212</v>
      </c>
      <c r="W7" s="6" t="s">
        <v>212</v>
      </c>
      <c r="X7" s="200"/>
      <c r="Y7" s="6" t="s">
        <v>472</v>
      </c>
      <c r="Z7" s="6" t="s">
        <v>472</v>
      </c>
      <c r="AA7" s="200"/>
      <c r="AB7" s="215" t="s">
        <v>200</v>
      </c>
      <c r="AC7" s="6" t="s">
        <v>348</v>
      </c>
      <c r="AD7" s="200"/>
      <c r="AE7" s="250" t="s">
        <v>515</v>
      </c>
      <c r="AF7" s="230"/>
    </row>
    <row r="8" spans="1:44" x14ac:dyDescent="0.2">
      <c r="J8" s="200"/>
      <c r="K8" s="216" t="s">
        <v>153</v>
      </c>
      <c r="L8" s="19" t="s">
        <v>386</v>
      </c>
      <c r="M8" s="6" t="s">
        <v>210</v>
      </c>
      <c r="N8" s="6" t="s">
        <v>348</v>
      </c>
      <c r="O8" s="219" t="s">
        <v>549</v>
      </c>
      <c r="P8" s="200"/>
      <c r="Q8" s="217" t="s">
        <v>387</v>
      </c>
      <c r="R8" s="42" t="s">
        <v>199</v>
      </c>
      <c r="S8" s="42" t="s">
        <v>202</v>
      </c>
      <c r="T8" s="200"/>
      <c r="U8" s="42" t="s">
        <v>213</v>
      </c>
      <c r="V8" s="42" t="s">
        <v>213</v>
      </c>
      <c r="W8" s="42" t="s">
        <v>213</v>
      </c>
      <c r="X8" s="200"/>
      <c r="Y8" s="216" t="s">
        <v>380</v>
      </c>
      <c r="Z8" s="216" t="s">
        <v>380</v>
      </c>
      <c r="AA8" s="200"/>
      <c r="AB8" s="216" t="s">
        <v>153</v>
      </c>
      <c r="AC8" s="216" t="s">
        <v>375</v>
      </c>
      <c r="AD8" s="200"/>
      <c r="AE8" s="218" t="s">
        <v>5</v>
      </c>
      <c r="AF8" s="231"/>
    </row>
    <row r="9" spans="1:44" x14ac:dyDescent="0.2">
      <c r="A9" s="2"/>
      <c r="B9" s="3"/>
      <c r="C9" s="252"/>
      <c r="D9" s="252"/>
      <c r="E9" s="253"/>
      <c r="F9" s="252"/>
      <c r="G9" s="253"/>
      <c r="I9" s="2" t="s">
        <v>453</v>
      </c>
      <c r="J9" s="199"/>
      <c r="K9" s="65">
        <f>COUNTIF(K$11:K$67, "LOSE")/(COUNTIF(K$11:K$67, "WIN")+COUNTIF(K$11:K$67, "LOSE"))</f>
        <v>0.36363636363636365</v>
      </c>
      <c r="L9" s="65">
        <f>COUNTIF(L$11:L$67, "LOSE")/(COUNTIF(L$11:L$67, "WIN")+COUNTIF(L$11:L$67, "LOSE"))</f>
        <v>0.7</v>
      </c>
      <c r="M9" s="65">
        <f>COUNTIF(M$11:M$67, "LOSE")/(COUNTIF(M$11:M$67, "WIN")+COUNTIF(M$11:M$67, "LOSE"))</f>
        <v>0.18181818181818182</v>
      </c>
      <c r="N9" s="65">
        <f>COUNTIF(N$11:N$67, "LOSE")/(COUNTIF(N$11:N$67, "WIN")+COUNTIF(N$11:N$67, "LOSE"))</f>
        <v>0.81818181818181823</v>
      </c>
      <c r="O9" s="65">
        <f>COUNTIF(O$11:O$67, "LOSE")/(COUNTIF(O$11:O$67, "WIN")+COUNTIF(O$11:O$67, "LOSE"))</f>
        <v>0.54545454545454541</v>
      </c>
      <c r="P9" s="199"/>
      <c r="Q9" s="65">
        <f>COUNTIF(Q$11:Q$72, "LOSE")/(COUNTIF(Q$11:Q$72, "WIN")+COUNTIF(Q$11:Q$72, "LOSE"))</f>
        <v>0.5</v>
      </c>
      <c r="R9" s="65">
        <f>COUNTIF(R$11:R$72, "LOSE")/(COUNTIF(R$11:R$72, "WIN")+COUNTIF(R$11:R$72, "LOSE"))</f>
        <v>0.5</v>
      </c>
      <c r="S9" s="65">
        <f>COUNTIF(S$11:S$72, "LOSE")/(COUNTIF(S$11:S$72, "WIN")+COUNTIF(S$11:S$72, "LOSE"))</f>
        <v>0.7</v>
      </c>
      <c r="T9" s="199"/>
      <c r="U9" s="65">
        <f>COUNTIF(U$11:U$72, "LOSE")/(COUNTIF(U$11:U$72, "WIN")+COUNTIF(U$11:U$72, "LOSE"))</f>
        <v>0.3</v>
      </c>
      <c r="V9" s="65">
        <f>COUNTIF(V$11:V$72, "LOSE")/(COUNTIF(V$11:V$72, "WIN")+COUNTIF(V$11:V$72, "LOSE"))</f>
        <v>0.1</v>
      </c>
      <c r="W9" s="65">
        <f>COUNTIF(W$11:W$72, "LOSE")/(COUNTIF(W$11:W$72, "WIN")+COUNTIF(W$11:W$72, "LOSE"))</f>
        <v>0.1</v>
      </c>
      <c r="X9" s="199"/>
      <c r="Y9" s="65">
        <f>COUNTIF(Y$11:Y$72, "LOSE")/(COUNTIF(Y$11:Y$72, "WIN")+COUNTIF(Y$11:Y$72, "LOSE"))</f>
        <v>0.5</v>
      </c>
      <c r="Z9" s="65">
        <f>COUNTIF(Z$11:Z$72, "LOSE")/(COUNTIF(Z$11:Z$72, "WIN")+COUNTIF(Z$11:Z$72, "LOSE"))</f>
        <v>0.6</v>
      </c>
      <c r="AA9" s="199"/>
      <c r="AB9" s="65">
        <f>COUNTIF(AB$11:AB$72, "LOSE")/(COUNTIF(AB$11:AB$72, "WIN")+COUNTIF(AB$11:AB$72, "LOSE"))</f>
        <v>0.4</v>
      </c>
      <c r="AC9" s="65">
        <f>COUNTIF(AC$11:AC$72, "LOSE")/(COUNTIF(AC$11:AC$72, "WIN")+COUNTIF(AC$11:AC$72, "LOSE"))</f>
        <v>0.2</v>
      </c>
      <c r="AD9" s="199"/>
      <c r="AE9" s="65">
        <f>COUNTIF(AE$11:AE$72, "LOSE")/(COUNTIF(AE$11:AE$72, "WIN")+COUNTIF(AE$11:AE$72, "LOSE"))</f>
        <v>0.4</v>
      </c>
      <c r="AF9" s="231"/>
      <c r="AG9" s="65" t="e">
        <f t="shared" ref="AG9:AR9" si="0">COUNTIF(AG$11:AG$72, "LOSE")/(COUNTIF(AG$11:AG$72, "WIN")+COUNTIF(AG$11:AG$72, "LOSE"))</f>
        <v>#DIV/0!</v>
      </c>
      <c r="AH9" s="65" t="e">
        <f t="shared" si="0"/>
        <v>#DIV/0!</v>
      </c>
      <c r="AI9" s="65" t="e">
        <f t="shared" si="0"/>
        <v>#DIV/0!</v>
      </c>
      <c r="AJ9" s="65" t="e">
        <f t="shared" si="0"/>
        <v>#DIV/0!</v>
      </c>
      <c r="AK9" s="65" t="e">
        <f t="shared" si="0"/>
        <v>#DIV/0!</v>
      </c>
      <c r="AL9" s="65" t="e">
        <f t="shared" si="0"/>
        <v>#DIV/0!</v>
      </c>
      <c r="AM9" s="65" t="e">
        <f t="shared" si="0"/>
        <v>#DIV/0!</v>
      </c>
      <c r="AN9" s="65" t="e">
        <f t="shared" si="0"/>
        <v>#DIV/0!</v>
      </c>
      <c r="AO9" s="65" t="e">
        <f t="shared" si="0"/>
        <v>#DIV/0!</v>
      </c>
      <c r="AP9" s="65" t="e">
        <f t="shared" si="0"/>
        <v>#DIV/0!</v>
      </c>
      <c r="AQ9" s="65" t="e">
        <f t="shared" si="0"/>
        <v>#DIV/0!</v>
      </c>
      <c r="AR9" s="65" t="e">
        <f t="shared" si="0"/>
        <v>#DIV/0!</v>
      </c>
    </row>
    <row r="10" spans="1:44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65">
        <f>I12</f>
        <v>0.53333333333333333</v>
      </c>
      <c r="R10" s="65">
        <f>I13</f>
        <v>0.8</v>
      </c>
      <c r="S10" s="65">
        <f>I14</f>
        <v>0.6428571428571429</v>
      </c>
      <c r="T10" s="199"/>
      <c r="U10" s="65">
        <f>I16</f>
        <v>0.46666666666666667</v>
      </c>
      <c r="V10" s="65">
        <f>I17</f>
        <v>0.66666666666666663</v>
      </c>
      <c r="W10" s="65">
        <f>I18</f>
        <v>0.4</v>
      </c>
      <c r="X10" s="199"/>
      <c r="Y10" s="65">
        <f>I20</f>
        <v>0.53333333333333333</v>
      </c>
      <c r="Z10" s="65">
        <f>I21</f>
        <v>0.66666666666666663</v>
      </c>
      <c r="AA10" s="199"/>
      <c r="AB10" s="65">
        <f>I23</f>
        <v>0.73333333333333328</v>
      </c>
      <c r="AC10" s="65">
        <f>I24</f>
        <v>0.33333333333333331</v>
      </c>
      <c r="AD10" s="199"/>
      <c r="AE10" s="65">
        <f>I26</f>
        <v>0.46666666666666667</v>
      </c>
      <c r="AF10" s="231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</row>
    <row r="11" spans="1:44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26"/>
      <c r="R11" s="226"/>
      <c r="S11" s="226"/>
      <c r="T11" s="199"/>
      <c r="X11" s="199"/>
      <c r="AA11" s="199"/>
      <c r="AD11" s="199"/>
      <c r="AF11" s="226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</row>
    <row r="12" spans="1:44" x14ac:dyDescent="0.2">
      <c r="A12" s="57" t="s">
        <v>529</v>
      </c>
      <c r="B12" s="203" t="s">
        <v>489</v>
      </c>
      <c r="C12" s="42" t="s">
        <v>199</v>
      </c>
      <c r="D12" s="19" t="s">
        <v>386</v>
      </c>
      <c r="E12" s="42" t="s">
        <v>6</v>
      </c>
      <c r="F12" s="64" t="s">
        <v>154</v>
      </c>
      <c r="G12" s="217" t="s">
        <v>387</v>
      </c>
      <c r="H12" s="244">
        <f>Q9</f>
        <v>0.5</v>
      </c>
      <c r="I12" s="65">
        <f>COUNTIF(J12:BA12, "WIN")/(COUNTIF(J12:BA12, "WIN")+COUNTIF(J12:BA12, "LOSE"))</f>
        <v>0.53333333333333333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58" t="s">
        <v>270</v>
      </c>
      <c r="S12" s="61" t="s">
        <v>273</v>
      </c>
      <c r="T12" s="199"/>
      <c r="U12" s="58" t="s">
        <v>270</v>
      </c>
      <c r="V12" s="58" t="s">
        <v>270</v>
      </c>
      <c r="W12" s="58" t="s">
        <v>270</v>
      </c>
      <c r="X12" s="199"/>
      <c r="Y12" s="61" t="s">
        <v>273</v>
      </c>
      <c r="Z12" s="61" t="s">
        <v>273</v>
      </c>
      <c r="AA12" s="199"/>
      <c r="AB12" s="61" t="s">
        <v>273</v>
      </c>
      <c r="AC12" s="61" t="s">
        <v>273</v>
      </c>
      <c r="AD12" s="199"/>
      <c r="AE12" s="58" t="s">
        <v>270</v>
      </c>
      <c r="AF12" s="207"/>
    </row>
    <row r="13" spans="1:44" x14ac:dyDescent="0.2">
      <c r="A13" s="57" t="s">
        <v>552</v>
      </c>
      <c r="B13" s="203" t="s">
        <v>489</v>
      </c>
      <c r="C13" s="19" t="s">
        <v>198</v>
      </c>
      <c r="D13" s="19" t="s">
        <v>386</v>
      </c>
      <c r="E13" s="215" t="s">
        <v>543</v>
      </c>
      <c r="F13" s="250" t="s">
        <v>201</v>
      </c>
      <c r="G13" s="42" t="s">
        <v>199</v>
      </c>
      <c r="H13" s="244">
        <f>R9</f>
        <v>0.5</v>
      </c>
      <c r="I13" s="65">
        <f>COUNTIF(J13:BA13, "WIN")/(COUNTIF(J13:BA13, "WIN")+COUNTIF(J13:BA13, "LOSE"))</f>
        <v>0.8</v>
      </c>
      <c r="J13" s="199"/>
      <c r="K13" s="61" t="s">
        <v>273</v>
      </c>
      <c r="L13" s="58" t="s">
        <v>270</v>
      </c>
      <c r="M13" s="58" t="s">
        <v>270</v>
      </c>
      <c r="N13" s="61" t="s">
        <v>273</v>
      </c>
      <c r="O13" s="58" t="s">
        <v>270</v>
      </c>
      <c r="P13" s="199"/>
      <c r="Q13" s="58" t="s">
        <v>270</v>
      </c>
      <c r="R13" s="205" t="s">
        <v>384</v>
      </c>
      <c r="S13" s="58" t="s">
        <v>270</v>
      </c>
      <c r="T13" s="199"/>
      <c r="U13" s="58" t="s">
        <v>270</v>
      </c>
      <c r="V13" s="58" t="s">
        <v>270</v>
      </c>
      <c r="W13" s="58" t="s">
        <v>270</v>
      </c>
      <c r="X13" s="199"/>
      <c r="Y13" s="58" t="s">
        <v>270</v>
      </c>
      <c r="Z13" s="58" t="s">
        <v>270</v>
      </c>
      <c r="AA13" s="199"/>
      <c r="AB13" s="61" t="s">
        <v>273</v>
      </c>
      <c r="AC13" s="58" t="s">
        <v>270</v>
      </c>
      <c r="AD13" s="199"/>
      <c r="AE13" s="58" t="s">
        <v>270</v>
      </c>
      <c r="AF13" s="207"/>
    </row>
    <row r="14" spans="1:44" x14ac:dyDescent="0.2">
      <c r="A14" s="57" t="s">
        <v>537</v>
      </c>
      <c r="B14" s="203" t="s">
        <v>489</v>
      </c>
      <c r="C14" s="19" t="s">
        <v>198</v>
      </c>
      <c r="D14" s="42" t="s">
        <v>199</v>
      </c>
      <c r="E14" s="215" t="s">
        <v>543</v>
      </c>
      <c r="F14" s="19" t="s">
        <v>386</v>
      </c>
      <c r="G14" s="42" t="s">
        <v>202</v>
      </c>
      <c r="H14" s="244">
        <f>S9</f>
        <v>0.7</v>
      </c>
      <c r="I14" s="65">
        <f>COUNTIF(J14:BA14, "WIN")/(COUNTIF(J14:BA14, "WIN")+COUNTIF(J14:BA14, "LOSE"))</f>
        <v>0.6428571428571429</v>
      </c>
      <c r="J14" s="199"/>
      <c r="K14" s="58" t="s">
        <v>270</v>
      </c>
      <c r="L14" s="205" t="s">
        <v>384</v>
      </c>
      <c r="M14" s="61" t="s">
        <v>273</v>
      </c>
      <c r="N14" s="61" t="s">
        <v>273</v>
      </c>
      <c r="O14" s="58" t="s">
        <v>270</v>
      </c>
      <c r="P14" s="199"/>
      <c r="Q14" s="58" t="s">
        <v>270</v>
      </c>
      <c r="R14" s="58" t="s">
        <v>270</v>
      </c>
      <c r="S14" s="205" t="s">
        <v>384</v>
      </c>
      <c r="T14" s="199"/>
      <c r="U14" s="61" t="s">
        <v>273</v>
      </c>
      <c r="V14" s="61" t="s">
        <v>273</v>
      </c>
      <c r="W14" s="61" t="s">
        <v>273</v>
      </c>
      <c r="X14" s="199"/>
      <c r="Y14" s="58" t="s">
        <v>270</v>
      </c>
      <c r="Z14" s="58" t="s">
        <v>270</v>
      </c>
      <c r="AA14" s="199"/>
      <c r="AB14" s="58" t="s">
        <v>270</v>
      </c>
      <c r="AC14" s="58" t="s">
        <v>270</v>
      </c>
      <c r="AD14" s="199"/>
      <c r="AE14" s="58" t="s">
        <v>270</v>
      </c>
      <c r="AF14" s="207"/>
    </row>
    <row r="15" spans="1:44" s="202" customFormat="1" x14ac:dyDescent="0.2">
      <c r="A15" s="200"/>
      <c r="B15" s="200"/>
      <c r="C15" s="199"/>
      <c r="D15" s="199"/>
      <c r="E15" s="199"/>
      <c r="F15" s="199"/>
      <c r="G15" s="199"/>
      <c r="H15" s="200"/>
      <c r="I15" s="200"/>
      <c r="J15" s="199"/>
      <c r="K15" s="199"/>
      <c r="L15" s="199"/>
      <c r="M15" s="199"/>
      <c r="N15" s="199"/>
      <c r="O15" s="199"/>
      <c r="P15" s="199"/>
      <c r="Q15" s="226"/>
      <c r="R15" s="226"/>
      <c r="S15" s="226"/>
      <c r="T15" s="199"/>
      <c r="X15" s="199"/>
      <c r="AA15" s="199"/>
      <c r="AD15" s="199"/>
      <c r="AF15" s="226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</row>
    <row r="16" spans="1:44" x14ac:dyDescent="0.2">
      <c r="A16" s="57" t="s">
        <v>525</v>
      </c>
      <c r="B16" s="179" t="s">
        <v>490</v>
      </c>
      <c r="C16" s="19" t="s">
        <v>248</v>
      </c>
      <c r="D16" s="6" t="s">
        <v>383</v>
      </c>
      <c r="E16" s="19" t="s">
        <v>449</v>
      </c>
      <c r="F16" s="6" t="s">
        <v>376</v>
      </c>
      <c r="G16" s="42" t="s">
        <v>213</v>
      </c>
      <c r="H16" s="235">
        <f>U9</f>
        <v>0.3</v>
      </c>
      <c r="I16" s="65">
        <f>COUNTIF(J16:BA16, "WIN")/(COUNTIF(J16:BA16, "WIN")+COUNTIF(J16:BA16, "LOSE"))</f>
        <v>0.46666666666666667</v>
      </c>
      <c r="K16" s="58" t="s">
        <v>270</v>
      </c>
      <c r="L16" s="61" t="s">
        <v>273</v>
      </c>
      <c r="M16" s="58" t="s">
        <v>270</v>
      </c>
      <c r="N16" s="61" t="s">
        <v>273</v>
      </c>
      <c r="O16" s="61" t="s">
        <v>273</v>
      </c>
      <c r="Q16" s="61" t="s">
        <v>273</v>
      </c>
      <c r="R16" s="61" t="s">
        <v>273</v>
      </c>
      <c r="S16" s="61" t="s">
        <v>273</v>
      </c>
      <c r="U16" s="205" t="s">
        <v>384</v>
      </c>
      <c r="V16" s="58" t="s">
        <v>270</v>
      </c>
      <c r="W16" s="58" t="s">
        <v>270</v>
      </c>
      <c r="Y16" s="61" t="s">
        <v>273</v>
      </c>
      <c r="Z16" s="61" t="s">
        <v>273</v>
      </c>
      <c r="AB16" s="58" t="s">
        <v>270</v>
      </c>
      <c r="AC16" s="58" t="s">
        <v>270</v>
      </c>
      <c r="AE16" s="58" t="s">
        <v>270</v>
      </c>
      <c r="AF16" s="207"/>
    </row>
    <row r="17" spans="1:31" x14ac:dyDescent="0.2">
      <c r="A17" s="57" t="s">
        <v>538</v>
      </c>
      <c r="B17" s="179" t="s">
        <v>490</v>
      </c>
      <c r="C17" s="6" t="s">
        <v>209</v>
      </c>
      <c r="D17" s="6" t="s">
        <v>210</v>
      </c>
      <c r="E17" s="19" t="s">
        <v>211</v>
      </c>
      <c r="F17" s="6" t="s">
        <v>212</v>
      </c>
      <c r="G17" s="42" t="s">
        <v>213</v>
      </c>
      <c r="H17" s="65">
        <f>V9</f>
        <v>0.1</v>
      </c>
      <c r="I17" s="65">
        <f>COUNTIF(J17:BA17, "WIN")/(COUNTIF(J17:BA17, "WIN")+COUNTIF(J17:BA17, "LOSE"))</f>
        <v>0.66666666666666663</v>
      </c>
      <c r="K17" s="58" t="s">
        <v>270</v>
      </c>
      <c r="L17" s="61" t="s">
        <v>273</v>
      </c>
      <c r="M17" s="58" t="s">
        <v>270</v>
      </c>
      <c r="N17" s="58" t="s">
        <v>270</v>
      </c>
      <c r="O17" s="61" t="s">
        <v>273</v>
      </c>
      <c r="P17" s="199"/>
      <c r="Q17" s="61" t="s">
        <v>273</v>
      </c>
      <c r="R17" s="61" t="s">
        <v>273</v>
      </c>
      <c r="S17" s="61" t="s">
        <v>273</v>
      </c>
      <c r="T17" s="199"/>
      <c r="U17" s="58" t="s">
        <v>270</v>
      </c>
      <c r="V17" s="205" t="s">
        <v>384</v>
      </c>
      <c r="W17" s="58" t="s">
        <v>270</v>
      </c>
      <c r="X17" s="199"/>
      <c r="Y17" s="58" t="s">
        <v>270</v>
      </c>
      <c r="Z17" s="58" t="s">
        <v>270</v>
      </c>
      <c r="AA17" s="199"/>
      <c r="AB17" s="58" t="s">
        <v>270</v>
      </c>
      <c r="AC17" s="58" t="s">
        <v>270</v>
      </c>
      <c r="AD17" s="199"/>
      <c r="AE17" s="58" t="s">
        <v>270</v>
      </c>
    </row>
    <row r="18" spans="1:31" x14ac:dyDescent="0.2">
      <c r="A18" s="57" t="s">
        <v>539</v>
      </c>
      <c r="B18" s="179" t="s">
        <v>490</v>
      </c>
      <c r="C18" s="6" t="s">
        <v>209</v>
      </c>
      <c r="D18" s="6" t="s">
        <v>210</v>
      </c>
      <c r="E18" s="19" t="s">
        <v>104</v>
      </c>
      <c r="F18" s="6" t="s">
        <v>212</v>
      </c>
      <c r="G18" s="42" t="s">
        <v>213</v>
      </c>
      <c r="H18" s="65">
        <f>W9</f>
        <v>0.1</v>
      </c>
      <c r="I18" s="65">
        <f>COUNTIF(J18:BA18, "WIN")/(COUNTIF(J18:BA18, "WIN")+COUNTIF(J18:BA18, "LOSE"))</f>
        <v>0.4</v>
      </c>
      <c r="K18" s="61" t="s">
        <v>273</v>
      </c>
      <c r="L18" s="61" t="s">
        <v>273</v>
      </c>
      <c r="M18" s="58" t="s">
        <v>270</v>
      </c>
      <c r="N18" s="61" t="s">
        <v>273</v>
      </c>
      <c r="O18" s="61" t="s">
        <v>273</v>
      </c>
      <c r="P18" s="199"/>
      <c r="Q18" s="61" t="s">
        <v>273</v>
      </c>
      <c r="R18" s="61" t="s">
        <v>273</v>
      </c>
      <c r="S18" s="61" t="s">
        <v>273</v>
      </c>
      <c r="T18" s="199"/>
      <c r="U18" s="58" t="s">
        <v>270</v>
      </c>
      <c r="V18" s="58" t="s">
        <v>270</v>
      </c>
      <c r="W18" s="205" t="s">
        <v>384</v>
      </c>
      <c r="X18" s="199"/>
      <c r="Y18" s="61" t="s">
        <v>273</v>
      </c>
      <c r="Z18" s="61" t="s">
        <v>273</v>
      </c>
      <c r="AA18" s="199"/>
      <c r="AB18" s="58" t="s">
        <v>270</v>
      </c>
      <c r="AC18" s="58" t="s">
        <v>270</v>
      </c>
      <c r="AD18" s="199"/>
      <c r="AE18" s="58" t="s">
        <v>270</v>
      </c>
    </row>
    <row r="19" spans="1:31" s="202" customFormat="1" x14ac:dyDescent="0.2">
      <c r="A19" s="200"/>
      <c r="B19" s="200"/>
      <c r="C19" s="199"/>
      <c r="D19" s="199"/>
      <c r="E19" s="199"/>
      <c r="F19" s="199"/>
      <c r="G19" s="199"/>
      <c r="H19" s="200"/>
      <c r="I19" s="200"/>
      <c r="J19" s="199"/>
      <c r="K19" s="199"/>
      <c r="L19" s="199"/>
      <c r="M19" s="199"/>
      <c r="N19" s="199"/>
      <c r="O19" s="199"/>
      <c r="P19" s="199"/>
      <c r="Q19" s="226"/>
      <c r="R19" s="226"/>
      <c r="S19" s="226"/>
      <c r="T19" s="199"/>
      <c r="X19" s="199"/>
      <c r="AA19" s="199"/>
      <c r="AD19" s="199"/>
    </row>
    <row r="20" spans="1:31" x14ac:dyDescent="0.2">
      <c r="A20" s="57" t="s">
        <v>526</v>
      </c>
      <c r="B20" s="203" t="s">
        <v>489</v>
      </c>
      <c r="C20" s="42" t="s">
        <v>547</v>
      </c>
      <c r="D20" s="19" t="s">
        <v>88</v>
      </c>
      <c r="E20" s="128" t="s">
        <v>90</v>
      </c>
      <c r="F20" s="6" t="s">
        <v>472</v>
      </c>
      <c r="G20" s="216" t="s">
        <v>380</v>
      </c>
      <c r="H20" s="244">
        <f>Y9</f>
        <v>0.5</v>
      </c>
      <c r="I20" s="65">
        <f>COUNTIF(J20:BA20, "WIN")/(COUNTIF(J20:BA20, "WIN")+COUNTIF(J20:BA20, "LOSE"))</f>
        <v>0.53333333333333333</v>
      </c>
      <c r="K20" s="58" t="s">
        <v>270</v>
      </c>
      <c r="L20" s="61" t="s">
        <v>273</v>
      </c>
      <c r="M20" s="58" t="s">
        <v>270</v>
      </c>
      <c r="N20" s="61" t="s">
        <v>273</v>
      </c>
      <c r="O20" s="61" t="s">
        <v>273</v>
      </c>
      <c r="P20" s="199"/>
      <c r="Q20" s="58" t="s">
        <v>270</v>
      </c>
      <c r="R20" s="58" t="s">
        <v>270</v>
      </c>
      <c r="S20" s="61" t="s">
        <v>273</v>
      </c>
      <c r="T20" s="199"/>
      <c r="U20" s="58" t="s">
        <v>270</v>
      </c>
      <c r="V20" s="58" t="s">
        <v>270</v>
      </c>
      <c r="W20" s="58" t="s">
        <v>270</v>
      </c>
      <c r="X20" s="199"/>
      <c r="Y20" s="205" t="s">
        <v>384</v>
      </c>
      <c r="Z20" s="61" t="s">
        <v>273</v>
      </c>
      <c r="AA20" s="199"/>
      <c r="AB20" s="61" t="s">
        <v>273</v>
      </c>
      <c r="AC20" s="58" t="s">
        <v>270</v>
      </c>
      <c r="AD20" s="199"/>
      <c r="AE20" s="61" t="s">
        <v>273</v>
      </c>
    </row>
    <row r="21" spans="1:31" x14ac:dyDescent="0.2">
      <c r="A21" s="57" t="s">
        <v>540</v>
      </c>
      <c r="B21" s="203" t="s">
        <v>489</v>
      </c>
      <c r="C21" s="128" t="s">
        <v>90</v>
      </c>
      <c r="D21" s="19" t="s">
        <v>88</v>
      </c>
      <c r="E21" s="42" t="s">
        <v>542</v>
      </c>
      <c r="F21" s="6" t="s">
        <v>472</v>
      </c>
      <c r="G21" s="216" t="s">
        <v>380</v>
      </c>
      <c r="H21" s="244">
        <f>Z9</f>
        <v>0.6</v>
      </c>
      <c r="I21" s="65">
        <f>COUNTIF(J21:BA21, "WIN")/(COUNTIF(J21:BA21, "WIN")+COUNTIF(J21:BA21, "LOSE"))</f>
        <v>0.66666666666666663</v>
      </c>
      <c r="K21" s="58" t="s">
        <v>270</v>
      </c>
      <c r="L21" s="61" t="s">
        <v>273</v>
      </c>
      <c r="M21" s="58" t="s">
        <v>270</v>
      </c>
      <c r="N21" s="61" t="s">
        <v>273</v>
      </c>
      <c r="O21" s="58" t="s">
        <v>270</v>
      </c>
      <c r="P21" s="199"/>
      <c r="Q21" s="58" t="s">
        <v>270</v>
      </c>
      <c r="R21" s="58" t="s">
        <v>270</v>
      </c>
      <c r="S21" s="61" t="s">
        <v>273</v>
      </c>
      <c r="T21" s="199"/>
      <c r="U21" s="58" t="s">
        <v>270</v>
      </c>
      <c r="V21" s="58" t="s">
        <v>270</v>
      </c>
      <c r="W21" s="58" t="s">
        <v>270</v>
      </c>
      <c r="X21" s="199"/>
      <c r="Y21" s="58" t="s">
        <v>270</v>
      </c>
      <c r="Z21" s="205" t="s">
        <v>384</v>
      </c>
      <c r="AA21" s="199"/>
      <c r="AB21" s="61" t="s">
        <v>273</v>
      </c>
      <c r="AC21" s="58" t="s">
        <v>270</v>
      </c>
      <c r="AD21" s="199"/>
      <c r="AE21" s="61" t="s">
        <v>273</v>
      </c>
    </row>
    <row r="22" spans="1:31" s="202" customFormat="1" ht="15" customHeight="1" x14ac:dyDescent="0.2"/>
    <row r="23" spans="1:31" x14ac:dyDescent="0.2">
      <c r="A23" s="57" t="s">
        <v>527</v>
      </c>
      <c r="B23" s="179" t="s">
        <v>52</v>
      </c>
      <c r="C23" s="42" t="s">
        <v>149</v>
      </c>
      <c r="D23" s="218" t="s">
        <v>150</v>
      </c>
      <c r="E23" s="6" t="s">
        <v>348</v>
      </c>
      <c r="F23" s="215" t="s">
        <v>200</v>
      </c>
      <c r="G23" s="216" t="s">
        <v>153</v>
      </c>
      <c r="H23" s="244">
        <f>AB9</f>
        <v>0.4</v>
      </c>
      <c r="I23" s="65">
        <f>COUNTIF(J23:BA23, "WIN")/(COUNTIF(J23:BA23, "WIN")+COUNTIF(J23:BA23, "LOSE"))</f>
        <v>0.73333333333333328</v>
      </c>
      <c r="K23" s="58" t="s">
        <v>270</v>
      </c>
      <c r="L23" s="58" t="s">
        <v>270</v>
      </c>
      <c r="M23" s="58" t="s">
        <v>270</v>
      </c>
      <c r="N23" s="61" t="s">
        <v>273</v>
      </c>
      <c r="O23" s="58" t="s">
        <v>270</v>
      </c>
      <c r="P23" s="199"/>
      <c r="Q23" s="58" t="s">
        <v>270</v>
      </c>
      <c r="R23" s="58" t="s">
        <v>270</v>
      </c>
      <c r="S23" s="58" t="s">
        <v>270</v>
      </c>
      <c r="T23" s="199"/>
      <c r="U23" s="61" t="s">
        <v>273</v>
      </c>
      <c r="V23" s="58" t="s">
        <v>270</v>
      </c>
      <c r="W23" s="58" t="s">
        <v>270</v>
      </c>
      <c r="X23" s="199"/>
      <c r="Y23" s="58" t="s">
        <v>270</v>
      </c>
      <c r="Z23" s="58" t="s">
        <v>270</v>
      </c>
      <c r="AA23" s="199"/>
      <c r="AB23" s="205" t="s">
        <v>384</v>
      </c>
      <c r="AC23" s="61" t="s">
        <v>273</v>
      </c>
      <c r="AD23" s="199"/>
      <c r="AE23" s="61" t="s">
        <v>273</v>
      </c>
    </row>
    <row r="24" spans="1:31" x14ac:dyDescent="0.2">
      <c r="A24" s="57" t="s">
        <v>541</v>
      </c>
      <c r="B24" s="179" t="s">
        <v>52</v>
      </c>
      <c r="C24" s="42" t="s">
        <v>149</v>
      </c>
      <c r="D24" s="218" t="s">
        <v>378</v>
      </c>
      <c r="E24" s="218" t="s">
        <v>275</v>
      </c>
      <c r="F24" s="6" t="s">
        <v>348</v>
      </c>
      <c r="G24" s="216" t="s">
        <v>375</v>
      </c>
      <c r="H24" s="244">
        <f>AC9</f>
        <v>0.2</v>
      </c>
      <c r="I24" s="65">
        <f>COUNTIF(J24:BA24, "WIN")/(COUNTIF(J24:BA24, "WIN")+COUNTIF(J24:BA24, "LOSE"))</f>
        <v>0.33333333333333331</v>
      </c>
      <c r="K24" s="61" t="s">
        <v>273</v>
      </c>
      <c r="L24" s="61" t="s">
        <v>273</v>
      </c>
      <c r="M24" s="58" t="s">
        <v>270</v>
      </c>
      <c r="N24" s="61" t="s">
        <v>273</v>
      </c>
      <c r="O24" s="61" t="s">
        <v>273</v>
      </c>
      <c r="P24" s="199"/>
      <c r="Q24" s="61" t="s">
        <v>273</v>
      </c>
      <c r="R24" s="61" t="s">
        <v>273</v>
      </c>
      <c r="S24" s="58" t="s">
        <v>270</v>
      </c>
      <c r="T24" s="199"/>
      <c r="U24" s="61" t="s">
        <v>273</v>
      </c>
      <c r="V24" s="58" t="s">
        <v>270</v>
      </c>
      <c r="W24" s="58" t="s">
        <v>270</v>
      </c>
      <c r="X24" s="199"/>
      <c r="Y24" s="61" t="s">
        <v>273</v>
      </c>
      <c r="Z24" s="61" t="s">
        <v>273</v>
      </c>
      <c r="AA24" s="199"/>
      <c r="AB24" s="58" t="s">
        <v>270</v>
      </c>
      <c r="AC24" s="205" t="s">
        <v>384</v>
      </c>
      <c r="AD24" s="199"/>
      <c r="AE24" s="61" t="s">
        <v>273</v>
      </c>
    </row>
    <row r="25" spans="1:31" s="202" customFormat="1" x14ac:dyDescent="0.2">
      <c r="A25" s="200"/>
      <c r="B25" s="200"/>
      <c r="C25" s="199"/>
      <c r="D25" s="199"/>
      <c r="E25" s="199"/>
      <c r="F25" s="199"/>
      <c r="G25" s="199"/>
      <c r="H25" s="200"/>
      <c r="I25" s="200"/>
      <c r="J25" s="199"/>
      <c r="K25" s="199"/>
      <c r="L25" s="199"/>
      <c r="M25" s="199"/>
      <c r="N25" s="199"/>
      <c r="O25" s="199"/>
      <c r="P25" s="199"/>
      <c r="Q25" s="226"/>
      <c r="R25" s="226"/>
      <c r="S25" s="226"/>
      <c r="T25" s="199"/>
      <c r="X25" s="199"/>
      <c r="AA25" s="199"/>
      <c r="AD25" s="199"/>
    </row>
    <row r="26" spans="1:31" x14ac:dyDescent="0.2">
      <c r="A26" s="57" t="s">
        <v>528</v>
      </c>
      <c r="B26" s="179" t="s">
        <v>52</v>
      </c>
      <c r="C26" s="218" t="s">
        <v>1</v>
      </c>
      <c r="D26" s="219" t="s">
        <v>261</v>
      </c>
      <c r="E26" s="250" t="s">
        <v>515</v>
      </c>
      <c r="F26" s="42" t="s">
        <v>530</v>
      </c>
      <c r="G26" s="218" t="s">
        <v>5</v>
      </c>
      <c r="H26" s="244">
        <f>AE9</f>
        <v>0.4</v>
      </c>
      <c r="I26" s="65">
        <f>COUNTIF(J26:BA26, "WIN")/(COUNTIF(J26:BA26, "WIN")+COUNTIF(J26:BA26, "LOSE"))</f>
        <v>0.46666666666666667</v>
      </c>
      <c r="K26" s="58" t="s">
        <v>270</v>
      </c>
      <c r="L26" s="61" t="s">
        <v>273</v>
      </c>
      <c r="M26" s="61" t="s">
        <v>273</v>
      </c>
      <c r="N26" s="58" t="s">
        <v>270</v>
      </c>
      <c r="O26" s="61" t="s">
        <v>273</v>
      </c>
      <c r="P26" s="199"/>
      <c r="Q26" s="61" t="s">
        <v>273</v>
      </c>
      <c r="R26" s="61" t="s">
        <v>273</v>
      </c>
      <c r="S26" s="61" t="s">
        <v>273</v>
      </c>
      <c r="T26" s="199"/>
      <c r="U26" s="58" t="s">
        <v>270</v>
      </c>
      <c r="V26" s="58" t="s">
        <v>270</v>
      </c>
      <c r="W26" s="58" t="s">
        <v>270</v>
      </c>
      <c r="X26" s="199"/>
      <c r="Y26" s="61" t="s">
        <v>273</v>
      </c>
      <c r="Z26" s="61" t="s">
        <v>273</v>
      </c>
      <c r="AA26" s="199"/>
      <c r="AB26" s="58" t="s">
        <v>270</v>
      </c>
      <c r="AC26" s="58" t="s">
        <v>270</v>
      </c>
      <c r="AD26" s="199"/>
      <c r="AE26" s="205" t="s">
        <v>384</v>
      </c>
    </row>
    <row r="27" spans="1:31" s="202" customFormat="1" x14ac:dyDescent="0.2">
      <c r="A27" s="200"/>
      <c r="B27" s="200"/>
      <c r="C27" s="199"/>
      <c r="D27" s="199"/>
      <c r="E27" s="199"/>
      <c r="F27" s="199"/>
      <c r="G27" s="199"/>
      <c r="H27" s="200"/>
      <c r="I27" s="200"/>
      <c r="J27" s="199"/>
      <c r="K27" s="199"/>
      <c r="L27" s="199"/>
      <c r="M27" s="199"/>
      <c r="N27" s="199"/>
      <c r="O27" s="199"/>
      <c r="P27" s="199"/>
      <c r="Q27" s="226"/>
      <c r="R27" s="226"/>
      <c r="S27" s="226"/>
      <c r="T27" s="199"/>
      <c r="X27" s="199"/>
      <c r="AA27" s="199"/>
      <c r="AD27" s="199"/>
    </row>
    <row r="28" spans="1:31" ht="15" customHeight="1" x14ac:dyDescent="0.2">
      <c r="I28" s="65" t="e">
        <f t="shared" ref="I28:I43" si="1">COUNTIF(J28:BA28, "WIN")/(COUNTIF(J28:BA28, "WIN")+COUNTIF(J28:BA28, "LOSE"))</f>
        <v>#DIV/0!</v>
      </c>
      <c r="K28" s="72"/>
      <c r="L28" s="72"/>
      <c r="M28" s="72"/>
      <c r="N28" s="72"/>
      <c r="O28" s="72"/>
      <c r="U28"/>
      <c r="V28"/>
      <c r="W28"/>
    </row>
    <row r="29" spans="1:31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1"/>
        <v>#DIV/0!</v>
      </c>
      <c r="K29" s="72"/>
      <c r="L29" s="72"/>
      <c r="M29" s="72"/>
      <c r="N29" s="72"/>
      <c r="O29" s="72"/>
      <c r="Q29" s="5"/>
      <c r="R29" s="5"/>
      <c r="S29" s="5"/>
      <c r="U29"/>
      <c r="V29"/>
      <c r="W29"/>
      <c r="Y29" s="5"/>
      <c r="Z29" s="5"/>
      <c r="AB29" s="5"/>
      <c r="AC29" s="5"/>
      <c r="AE29" s="5"/>
    </row>
    <row r="30" spans="1:31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1"/>
        <v>#DIV/0!</v>
      </c>
      <c r="K30" s="72"/>
      <c r="L30" s="72"/>
      <c r="M30" s="72"/>
      <c r="N30" s="72"/>
      <c r="O30" s="72"/>
      <c r="Q30" s="5"/>
      <c r="R30" s="5"/>
      <c r="S30" s="5"/>
      <c r="U30"/>
      <c r="V30"/>
      <c r="W30"/>
      <c r="Y30" s="5"/>
      <c r="Z30" s="5"/>
      <c r="AB30" s="5"/>
      <c r="AC30" s="5"/>
      <c r="AE30" s="5"/>
    </row>
    <row r="31" spans="1:31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1"/>
        <v>#DIV/0!</v>
      </c>
      <c r="K31" s="72"/>
      <c r="L31" s="72"/>
      <c r="M31" s="72"/>
      <c r="N31" s="72"/>
      <c r="O31" s="72"/>
      <c r="Q31" s="5"/>
      <c r="R31" s="5"/>
      <c r="S31" s="5"/>
      <c r="U31"/>
      <c r="V31"/>
      <c r="W31"/>
      <c r="Y31" s="5"/>
      <c r="Z31" s="5"/>
      <c r="AB31" s="5"/>
      <c r="AC31" s="5"/>
      <c r="AE31" s="5"/>
    </row>
    <row r="32" spans="1:31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1"/>
        <v>#DIV/0!</v>
      </c>
      <c r="K32" s="72"/>
      <c r="L32" s="72"/>
      <c r="M32" s="72"/>
      <c r="N32" s="72"/>
      <c r="O32" s="72"/>
      <c r="Q32" s="5"/>
      <c r="R32" s="5"/>
      <c r="S32" s="5"/>
      <c r="U32"/>
      <c r="V32"/>
      <c r="W32"/>
      <c r="Y32" s="5"/>
      <c r="Z32" s="5"/>
      <c r="AB32" s="5"/>
      <c r="AC32" s="5"/>
      <c r="AE32" s="5"/>
    </row>
    <row r="33" spans="9:9" s="202" customFormat="1" ht="15" customHeight="1" x14ac:dyDescent="0.2">
      <c r="I33" s="65" t="e">
        <f t="shared" si="1"/>
        <v>#DIV/0!</v>
      </c>
    </row>
    <row r="34" spans="9:9" s="202" customFormat="1" ht="15" customHeight="1" x14ac:dyDescent="0.2">
      <c r="I34" s="65" t="e">
        <f t="shared" si="1"/>
        <v>#DIV/0!</v>
      </c>
    </row>
    <row r="35" spans="9:9" s="202" customFormat="1" ht="15" customHeight="1" x14ac:dyDescent="0.2">
      <c r="I35" s="65" t="e">
        <f t="shared" si="1"/>
        <v>#DIV/0!</v>
      </c>
    </row>
    <row r="36" spans="9:9" s="202" customFormat="1" ht="15" customHeight="1" x14ac:dyDescent="0.2">
      <c r="I36" s="65" t="e">
        <f t="shared" si="1"/>
        <v>#DIV/0!</v>
      </c>
    </row>
    <row r="37" spans="9:9" s="202" customFormat="1" ht="15" customHeight="1" x14ac:dyDescent="0.2">
      <c r="I37" s="65" t="e">
        <f t="shared" si="1"/>
        <v>#DIV/0!</v>
      </c>
    </row>
    <row r="38" spans="9:9" s="202" customFormat="1" ht="15" customHeight="1" x14ac:dyDescent="0.2">
      <c r="I38" s="65" t="e">
        <f t="shared" si="1"/>
        <v>#DIV/0!</v>
      </c>
    </row>
    <row r="39" spans="9:9" s="202" customFormat="1" ht="15" customHeight="1" x14ac:dyDescent="0.2">
      <c r="I39" s="65" t="e">
        <f t="shared" si="1"/>
        <v>#DIV/0!</v>
      </c>
    </row>
    <row r="40" spans="9:9" s="202" customFormat="1" ht="15" customHeight="1" x14ac:dyDescent="0.2">
      <c r="I40" s="65" t="e">
        <f t="shared" si="1"/>
        <v>#DIV/0!</v>
      </c>
    </row>
    <row r="41" spans="9:9" s="202" customFormat="1" ht="15" customHeight="1" x14ac:dyDescent="0.2">
      <c r="I41" s="65" t="e">
        <f t="shared" si="1"/>
        <v>#DIV/0!</v>
      </c>
    </row>
    <row r="42" spans="9:9" s="202" customFormat="1" ht="15" customHeight="1" x14ac:dyDescent="0.2">
      <c r="I42" s="65" t="e">
        <f t="shared" si="1"/>
        <v>#DIV/0!</v>
      </c>
    </row>
    <row r="43" spans="9:9" ht="15" customHeight="1" x14ac:dyDescent="0.2">
      <c r="I43" s="65" t="e">
        <f t="shared" si="1"/>
        <v>#DIV/0!</v>
      </c>
    </row>
  </sheetData>
  <conditionalFormatting sqref="H1:I7 A9:B10 H9:J10 H11:I1048576 P9:XFD10">
    <cfRule type="colorScale" priority="8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8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5A99-ECE5-284C-A8C6-B0FE0435EF85}">
  <dimension ref="A1:AM46"/>
  <sheetViews>
    <sheetView tabSelected="1" zoomScale="85" zoomScaleNormal="85" workbookViewId="0">
      <pane xSplit="10" topLeftCell="K1" activePane="topRight" state="frozen"/>
      <selection activeCell="A9" sqref="A9"/>
      <selection pane="topRight" activeCell="H49" sqref="H4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9.28125" style="161" bestFit="1" customWidth="1"/>
    <col min="9" max="9" width="9.28125" style="161" customWidth="1"/>
    <col min="10" max="10" width="2.28515625" style="198" customWidth="1"/>
    <col min="11" max="11" width="9.01171875" style="161" bestFit="1" customWidth="1"/>
    <col min="12" max="14" width="9.01171875" style="161" customWidth="1"/>
    <col min="15" max="15" width="2.28515625" style="198" customWidth="1"/>
    <col min="16" max="20" width="9.01171875" style="161" customWidth="1"/>
    <col min="21" max="21" width="2.28515625" style="198" customWidth="1"/>
    <col min="22" max="23" width="9.01171875" style="161" customWidth="1"/>
    <col min="24" max="24" width="2.28515625" style="198" customWidth="1"/>
    <col min="25" max="25" width="9.01171875" style="161" customWidth="1"/>
    <col min="26" max="26" width="2.28515625" style="198" customWidth="1"/>
    <col min="27" max="27" width="9.01171875" style="161" bestFit="1" customWidth="1"/>
    <col min="28" max="28" width="9.01171875" style="161" customWidth="1"/>
    <col min="29" max="29" width="2.28515625" style="198" customWidth="1"/>
    <col min="30" max="35" width="8.47265625" style="161" customWidth="1"/>
    <col min="36" max="36" width="2.28515625" style="198" customWidth="1"/>
    <col min="37" max="38" width="8.47265625" style="161" customWidth="1"/>
    <col min="39" max="39" width="2.28515625" style="161" customWidth="1"/>
    <col min="40" max="57" width="8.47265625" style="161" customWidth="1"/>
    <col min="58" max="16384" width="8.47265625" style="161"/>
  </cols>
  <sheetData>
    <row r="1" spans="1:39" x14ac:dyDescent="0.2">
      <c r="A1" s="161" t="s">
        <v>353</v>
      </c>
      <c r="K1" s="198"/>
      <c r="L1" s="198"/>
      <c r="M1" s="198"/>
      <c r="N1" s="198"/>
      <c r="P1" s="198"/>
      <c r="Q1" s="198"/>
      <c r="R1" s="198"/>
      <c r="S1" s="198"/>
      <c r="T1" s="198"/>
      <c r="V1" s="198"/>
      <c r="W1" s="198"/>
      <c r="Y1" s="198"/>
      <c r="AA1" s="198"/>
      <c r="AB1" s="198"/>
      <c r="AD1" s="198"/>
      <c r="AE1" s="198"/>
      <c r="AF1" s="198"/>
      <c r="AG1" s="198"/>
      <c r="AH1" s="198"/>
      <c r="AI1" s="198"/>
      <c r="AK1" s="198"/>
      <c r="AL1" s="198"/>
      <c r="AM1" s="198"/>
    </row>
    <row r="2" spans="1:39" ht="14.25" customHeight="1" x14ac:dyDescent="0.2">
      <c r="A2" s="161" t="s">
        <v>553</v>
      </c>
      <c r="J2" s="200"/>
      <c r="K2" s="57" t="s">
        <v>554</v>
      </c>
      <c r="L2" s="62" t="s">
        <v>463</v>
      </c>
      <c r="M2" s="195" t="s">
        <v>555</v>
      </c>
      <c r="N2" s="195" t="s">
        <v>555</v>
      </c>
      <c r="O2" s="200"/>
      <c r="P2" s="57" t="s">
        <v>556</v>
      </c>
      <c r="Q2" s="57" t="s">
        <v>557</v>
      </c>
      <c r="R2" s="57" t="s">
        <v>558</v>
      </c>
      <c r="S2" s="62" t="s">
        <v>559</v>
      </c>
      <c r="T2" s="179" t="s">
        <v>560</v>
      </c>
      <c r="U2" s="200"/>
      <c r="V2" s="57" t="s">
        <v>561</v>
      </c>
      <c r="W2" s="195" t="s">
        <v>562</v>
      </c>
      <c r="X2" s="200"/>
      <c r="Y2" s="57" t="s">
        <v>563</v>
      </c>
      <c r="Z2" s="200"/>
      <c r="AA2" s="62" t="s">
        <v>564</v>
      </c>
      <c r="AB2" s="57" t="s">
        <v>565</v>
      </c>
      <c r="AC2" s="200"/>
      <c r="AD2" s="57" t="s">
        <v>566</v>
      </c>
      <c r="AE2" s="179" t="s">
        <v>567</v>
      </c>
      <c r="AF2" s="195" t="s">
        <v>568</v>
      </c>
      <c r="AG2" s="62" t="s">
        <v>569</v>
      </c>
      <c r="AH2" s="62" t="s">
        <v>570</v>
      </c>
      <c r="AI2" s="57" t="s">
        <v>571</v>
      </c>
      <c r="AJ2" s="200"/>
      <c r="AK2" s="179" t="s">
        <v>572</v>
      </c>
      <c r="AL2" s="62" t="s">
        <v>573</v>
      </c>
      <c r="AM2" s="200"/>
    </row>
    <row r="3" spans="1:39" ht="14.25" customHeight="1" x14ac:dyDescent="0.2">
      <c r="A3" s="179" t="s">
        <v>560</v>
      </c>
      <c r="B3" s="179" t="s">
        <v>574</v>
      </c>
      <c r="C3" s="218" t="s">
        <v>1</v>
      </c>
      <c r="D3" s="42" t="s">
        <v>575</v>
      </c>
      <c r="E3" s="128" t="s">
        <v>576</v>
      </c>
      <c r="F3" s="219" t="s">
        <v>577</v>
      </c>
      <c r="G3" s="216" t="s">
        <v>153</v>
      </c>
      <c r="H3" s="210">
        <f>H21</f>
        <v>0.2857142857142857</v>
      </c>
      <c r="I3" s="210">
        <f>I21</f>
        <v>0.47368421052631576</v>
      </c>
      <c r="J3" s="200"/>
      <c r="K3" s="203" t="s">
        <v>578</v>
      </c>
      <c r="L3" s="179" t="s">
        <v>52</v>
      </c>
      <c r="M3" s="179" t="s">
        <v>574</v>
      </c>
      <c r="N3" s="179" t="s">
        <v>574</v>
      </c>
      <c r="O3" s="200"/>
      <c r="P3" s="179" t="s">
        <v>579</v>
      </c>
      <c r="Q3" s="203" t="s">
        <v>580</v>
      </c>
      <c r="R3" s="179" t="s">
        <v>574</v>
      </c>
      <c r="S3" s="179" t="s">
        <v>574</v>
      </c>
      <c r="T3" s="179" t="s">
        <v>574</v>
      </c>
      <c r="U3" s="200"/>
      <c r="V3" s="203" t="s">
        <v>53</v>
      </c>
      <c r="W3" s="203" t="s">
        <v>581</v>
      </c>
      <c r="X3" s="200"/>
      <c r="Y3" s="179" t="s">
        <v>574</v>
      </c>
      <c r="Z3" s="200"/>
      <c r="AA3" s="203" t="s">
        <v>582</v>
      </c>
      <c r="AB3" s="203" t="s">
        <v>582</v>
      </c>
      <c r="AC3" s="200"/>
      <c r="AD3" s="203" t="s">
        <v>583</v>
      </c>
      <c r="AE3" s="203" t="s">
        <v>582</v>
      </c>
      <c r="AF3" s="203" t="s">
        <v>582</v>
      </c>
      <c r="AG3" s="179" t="s">
        <v>574</v>
      </c>
      <c r="AH3" s="179" t="s">
        <v>581</v>
      </c>
      <c r="AI3" s="179" t="s">
        <v>581</v>
      </c>
      <c r="AJ3" s="200"/>
      <c r="AK3" s="203" t="s">
        <v>53</v>
      </c>
      <c r="AL3" s="203" t="s">
        <v>53</v>
      </c>
      <c r="AM3" s="200"/>
    </row>
    <row r="4" spans="1:39" x14ac:dyDescent="0.2">
      <c r="A4" s="179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1" t="s">
        <v>585</v>
      </c>
      <c r="H4" s="175">
        <f>H23</f>
        <v>0.8571428571428571</v>
      </c>
      <c r="I4" s="175">
        <f>I23</f>
        <v>0.78947368421052633</v>
      </c>
      <c r="J4" s="200"/>
      <c r="K4" s="216" t="s">
        <v>153</v>
      </c>
      <c r="L4" s="128" t="s">
        <v>90</v>
      </c>
      <c r="M4" s="19" t="s">
        <v>555</v>
      </c>
      <c r="N4" s="19" t="s">
        <v>555</v>
      </c>
      <c r="O4" s="200"/>
      <c r="P4" s="42" t="s">
        <v>586</v>
      </c>
      <c r="Q4" s="42" t="s">
        <v>586</v>
      </c>
      <c r="R4" s="218" t="s">
        <v>1</v>
      </c>
      <c r="S4" s="218" t="s">
        <v>1</v>
      </c>
      <c r="T4" s="218" t="s">
        <v>1</v>
      </c>
      <c r="U4" s="200"/>
      <c r="V4" s="19" t="s">
        <v>88</v>
      </c>
      <c r="W4" s="216" t="s">
        <v>278</v>
      </c>
      <c r="X4" s="200"/>
      <c r="Y4" s="42" t="s">
        <v>149</v>
      </c>
      <c r="Z4" s="200"/>
      <c r="AA4" s="6" t="s">
        <v>284</v>
      </c>
      <c r="AB4" s="19" t="s">
        <v>555</v>
      </c>
      <c r="AC4" s="200"/>
      <c r="AD4" s="42" t="s">
        <v>587</v>
      </c>
      <c r="AE4" s="42" t="s">
        <v>213</v>
      </c>
      <c r="AF4" s="19" t="s">
        <v>99</v>
      </c>
      <c r="AG4" s="19" t="s">
        <v>555</v>
      </c>
      <c r="AH4" s="42" t="s">
        <v>374</v>
      </c>
      <c r="AI4" s="218" t="s">
        <v>275</v>
      </c>
      <c r="AJ4" s="200"/>
      <c r="AK4" s="19" t="s">
        <v>198</v>
      </c>
      <c r="AL4" s="42" t="s">
        <v>586</v>
      </c>
      <c r="AM4" s="200"/>
    </row>
    <row r="5" spans="1:39" x14ac:dyDescent="0.2">
      <c r="A5" s="179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H26</f>
        <v>0.5</v>
      </c>
      <c r="I5" s="175">
        <f>I26</f>
        <v>0.63157894736842102</v>
      </c>
      <c r="J5" s="200"/>
      <c r="K5" s="19" t="s">
        <v>88</v>
      </c>
      <c r="L5" s="19" t="s">
        <v>88</v>
      </c>
      <c r="M5" s="215" t="s">
        <v>200</v>
      </c>
      <c r="N5" s="215" t="s">
        <v>200</v>
      </c>
      <c r="O5" s="200"/>
      <c r="P5" s="128" t="s">
        <v>576</v>
      </c>
      <c r="Q5" s="218" t="s">
        <v>1</v>
      </c>
      <c r="R5" s="218" t="s">
        <v>275</v>
      </c>
      <c r="S5" s="218" t="s">
        <v>5</v>
      </c>
      <c r="T5" s="42" t="s">
        <v>575</v>
      </c>
      <c r="U5" s="200"/>
      <c r="V5" s="6" t="s">
        <v>584</v>
      </c>
      <c r="W5" s="6" t="s">
        <v>588</v>
      </c>
      <c r="X5" s="200"/>
      <c r="Y5" s="128" t="s">
        <v>90</v>
      </c>
      <c r="Z5" s="200"/>
      <c r="AA5" s="6" t="s">
        <v>383</v>
      </c>
      <c r="AB5" s="6" t="s">
        <v>383</v>
      </c>
      <c r="AC5" s="200"/>
      <c r="AD5" s="42" t="s">
        <v>589</v>
      </c>
      <c r="AE5" s="19" t="s">
        <v>590</v>
      </c>
      <c r="AF5" s="19" t="s">
        <v>590</v>
      </c>
      <c r="AG5" s="216" t="s">
        <v>375</v>
      </c>
      <c r="AH5" s="218" t="s">
        <v>275</v>
      </c>
      <c r="AI5" s="6" t="s">
        <v>2</v>
      </c>
      <c r="AJ5" s="200"/>
      <c r="AK5" s="19" t="s">
        <v>591</v>
      </c>
      <c r="AL5" s="42" t="s">
        <v>592</v>
      </c>
      <c r="AM5" s="200"/>
    </row>
    <row r="6" spans="1:39" ht="16.5" customHeight="1" x14ac:dyDescent="0.2">
      <c r="A6" s="179" t="s">
        <v>567</v>
      </c>
      <c r="B6" s="203" t="s">
        <v>582</v>
      </c>
      <c r="C6" s="42" t="s">
        <v>213</v>
      </c>
      <c r="D6" s="19" t="s">
        <v>590</v>
      </c>
      <c r="E6" s="6" t="s">
        <v>2</v>
      </c>
      <c r="F6" s="326" t="s">
        <v>520</v>
      </c>
      <c r="G6" s="42" t="s">
        <v>589</v>
      </c>
      <c r="H6" s="175">
        <f>H32</f>
        <v>0.46666666666666667</v>
      </c>
      <c r="I6" s="175">
        <f>I32</f>
        <v>0.73684210526315785</v>
      </c>
      <c r="J6" s="200"/>
      <c r="K6" s="19" t="s">
        <v>89</v>
      </c>
      <c r="L6" s="218" t="s">
        <v>463</v>
      </c>
      <c r="M6" s="42" t="s">
        <v>593</v>
      </c>
      <c r="N6" s="42" t="s">
        <v>593</v>
      </c>
      <c r="O6" s="200"/>
      <c r="P6" s="215" t="s">
        <v>594</v>
      </c>
      <c r="Q6" s="128" t="s">
        <v>595</v>
      </c>
      <c r="R6" s="128" t="s">
        <v>576</v>
      </c>
      <c r="S6" s="216" t="s">
        <v>153</v>
      </c>
      <c r="T6" s="128" t="s">
        <v>576</v>
      </c>
      <c r="U6" s="200"/>
      <c r="V6" s="6" t="s">
        <v>348</v>
      </c>
      <c r="W6" s="19" t="s">
        <v>277</v>
      </c>
      <c r="X6" s="200"/>
      <c r="Y6" s="128" t="s">
        <v>381</v>
      </c>
      <c r="Z6" s="200"/>
      <c r="AA6" s="6" t="s">
        <v>376</v>
      </c>
      <c r="AB6" s="6" t="s">
        <v>376</v>
      </c>
      <c r="AC6" s="200"/>
      <c r="AD6" s="19" t="s">
        <v>590</v>
      </c>
      <c r="AE6" s="6" t="s">
        <v>2</v>
      </c>
      <c r="AF6" s="6" t="s">
        <v>2</v>
      </c>
      <c r="AG6" s="6" t="s">
        <v>2</v>
      </c>
      <c r="AH6" s="6" t="s">
        <v>2</v>
      </c>
      <c r="AI6" s="42" t="s">
        <v>213</v>
      </c>
      <c r="AJ6" s="200"/>
      <c r="AK6" s="215" t="s">
        <v>200</v>
      </c>
      <c r="AL6" s="215" t="s">
        <v>200</v>
      </c>
      <c r="AM6" s="200"/>
    </row>
    <row r="7" spans="1:39" ht="12.75" customHeight="1" x14ac:dyDescent="0.2">
      <c r="A7" s="179" t="s">
        <v>572</v>
      </c>
      <c r="B7" s="203" t="s">
        <v>53</v>
      </c>
      <c r="C7" s="19" t="s">
        <v>198</v>
      </c>
      <c r="D7" s="19" t="s">
        <v>591</v>
      </c>
      <c r="E7" s="215" t="s">
        <v>200</v>
      </c>
      <c r="F7" s="6" t="s">
        <v>201</v>
      </c>
      <c r="G7" s="42" t="s">
        <v>586</v>
      </c>
      <c r="H7" s="65">
        <f>H38</f>
        <v>0.66666666666666663</v>
      </c>
      <c r="I7" s="65">
        <f>I38</f>
        <v>0.5</v>
      </c>
      <c r="J7" s="200"/>
      <c r="K7" s="6" t="s">
        <v>348</v>
      </c>
      <c r="L7" s="215" t="s">
        <v>594</v>
      </c>
      <c r="M7" s="218" t="s">
        <v>151</v>
      </c>
      <c r="N7" s="326" t="s">
        <v>520</v>
      </c>
      <c r="O7" s="200"/>
      <c r="P7" s="250" t="s">
        <v>596</v>
      </c>
      <c r="Q7" s="215" t="s">
        <v>543</v>
      </c>
      <c r="R7" s="219" t="s">
        <v>577</v>
      </c>
      <c r="S7" s="128" t="s">
        <v>595</v>
      </c>
      <c r="T7" s="219" t="s">
        <v>577</v>
      </c>
      <c r="U7" s="200"/>
      <c r="V7" s="19" t="s">
        <v>89</v>
      </c>
      <c r="W7" s="128" t="s">
        <v>597</v>
      </c>
      <c r="X7" s="200"/>
      <c r="Y7" s="218" t="s">
        <v>378</v>
      </c>
      <c r="Z7" s="200"/>
      <c r="AA7" s="42" t="s">
        <v>213</v>
      </c>
      <c r="AB7" s="42" t="s">
        <v>213</v>
      </c>
      <c r="AC7" s="200"/>
      <c r="AD7" s="6" t="s">
        <v>2</v>
      </c>
      <c r="AE7" s="326" t="s">
        <v>520</v>
      </c>
      <c r="AF7" s="42" t="s">
        <v>213</v>
      </c>
      <c r="AG7" s="326" t="s">
        <v>598</v>
      </c>
      <c r="AH7" s="326" t="s">
        <v>598</v>
      </c>
      <c r="AI7" s="326" t="s">
        <v>598</v>
      </c>
      <c r="AJ7" s="200"/>
      <c r="AK7" s="6" t="s">
        <v>201</v>
      </c>
      <c r="AL7" s="6" t="s">
        <v>201</v>
      </c>
      <c r="AM7" s="200"/>
    </row>
    <row r="8" spans="1:39" x14ac:dyDescent="0.2">
      <c r="J8" s="200"/>
      <c r="K8" s="6" t="s">
        <v>599</v>
      </c>
      <c r="L8" s="216" t="s">
        <v>278</v>
      </c>
      <c r="M8" s="218" t="s">
        <v>5</v>
      </c>
      <c r="N8" s="218" t="s">
        <v>5</v>
      </c>
      <c r="O8" s="200"/>
      <c r="P8" s="218" t="s">
        <v>600</v>
      </c>
      <c r="Q8" s="42" t="s">
        <v>498</v>
      </c>
      <c r="R8" s="42" t="s">
        <v>587</v>
      </c>
      <c r="S8" s="19" t="s">
        <v>555</v>
      </c>
      <c r="T8" s="216" t="s">
        <v>153</v>
      </c>
      <c r="U8" s="200"/>
      <c r="V8" s="216" t="s">
        <v>585</v>
      </c>
      <c r="W8" s="128" t="s">
        <v>601</v>
      </c>
      <c r="X8" s="200"/>
      <c r="Y8" s="216" t="s">
        <v>278</v>
      </c>
      <c r="Z8" s="200"/>
      <c r="AA8" s="19" t="s">
        <v>555</v>
      </c>
      <c r="AB8" s="6" t="s">
        <v>284</v>
      </c>
      <c r="AC8" s="200"/>
      <c r="AD8" s="326" t="s">
        <v>520</v>
      </c>
      <c r="AE8" s="42" t="s">
        <v>589</v>
      </c>
      <c r="AF8" s="42" t="s">
        <v>589</v>
      </c>
      <c r="AG8" s="218" t="s">
        <v>5</v>
      </c>
      <c r="AH8" s="42" t="s">
        <v>575</v>
      </c>
      <c r="AI8" s="218" t="s">
        <v>281</v>
      </c>
      <c r="AJ8" s="200"/>
      <c r="AK8" s="42" t="s">
        <v>586</v>
      </c>
      <c r="AL8" s="19" t="s">
        <v>198</v>
      </c>
      <c r="AM8" s="200"/>
    </row>
    <row r="9" spans="1:39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0.35714285714285715</v>
      </c>
      <c r="L9" s="175">
        <f>H13</f>
        <v>0.5714285714285714</v>
      </c>
      <c r="M9" s="175">
        <f>H14</f>
        <v>0.21428571428571427</v>
      </c>
      <c r="N9" s="175">
        <f>H15</f>
        <v>0.21428571428571427</v>
      </c>
      <c r="O9" s="200"/>
      <c r="P9" s="175">
        <f>H17</f>
        <v>0.7857142857142857</v>
      </c>
      <c r="Q9" s="65">
        <f>H18</f>
        <v>0.7142857142857143</v>
      </c>
      <c r="R9" s="65">
        <f>H19</f>
        <v>0.30769230769230771</v>
      </c>
      <c r="S9" s="65">
        <f>H20</f>
        <v>0.30769230769230771</v>
      </c>
      <c r="T9" s="65">
        <f>H21</f>
        <v>0.2857142857142857</v>
      </c>
      <c r="U9" s="200"/>
      <c r="V9" s="175">
        <f>H23</f>
        <v>0.8571428571428571</v>
      </c>
      <c r="W9" s="175">
        <f>H24</f>
        <v>0.6428571428571429</v>
      </c>
      <c r="X9" s="200"/>
      <c r="Y9" s="175">
        <f>H26</f>
        <v>0.5</v>
      </c>
      <c r="Z9" s="200"/>
      <c r="AA9" s="175">
        <f>H28</f>
        <v>0.42857142857142855</v>
      </c>
      <c r="AB9" s="175">
        <f>H29</f>
        <v>0.35714285714285715</v>
      </c>
      <c r="AC9" s="200"/>
      <c r="AD9" s="175">
        <f>H31</f>
        <v>0.42857142857142855</v>
      </c>
      <c r="AE9" s="175">
        <f>H32</f>
        <v>0.46666666666666667</v>
      </c>
      <c r="AF9" s="175">
        <f>H33</f>
        <v>0.53333333333333333</v>
      </c>
      <c r="AG9" s="175">
        <f>H34</f>
        <v>0.33333333333333331</v>
      </c>
      <c r="AH9" s="175">
        <f>H35</f>
        <v>0.33333333333333331</v>
      </c>
      <c r="AI9" s="175">
        <f>H36</f>
        <v>0.4</v>
      </c>
      <c r="AJ9" s="200"/>
      <c r="AK9" s="175">
        <f>H38</f>
        <v>0.66666666666666663</v>
      </c>
      <c r="AL9" s="175">
        <f>H39</f>
        <v>0.53333333333333333</v>
      </c>
      <c r="AM9" s="200"/>
    </row>
    <row r="10" spans="1:39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COUNTIF(K$11:K$37, "LOSE")/(COUNTIF(K$11:K$37, "WIN")+COUNTIF(K$11:K$37, "LOSE"))</f>
        <v>0.31578947368421051</v>
      </c>
      <c r="L10" s="65">
        <f>COUNTIF(L$11:L$37, "LOSE")/(COUNTIF(L$11:L$37, "WIN")+COUNTIF(L$11:L$37, "LOSE"))</f>
        <v>0.47368421052631576</v>
      </c>
      <c r="M10" s="65">
        <f>COUNTIF(M$11:M$37, "LOSE")/(COUNTIF(M$11:M$37, "WIN")+COUNTIF(M$11:M$37, "LOSE"))</f>
        <v>0.42105263157894735</v>
      </c>
      <c r="N10" s="65">
        <f>COUNTIF(N$11:N$37, "LOSE")/(COUNTIF(N$11:N$37, "WIN")+COUNTIF(N$11:N$37, "LOSE"))</f>
        <v>0.73684210526315785</v>
      </c>
      <c r="O10" s="200"/>
      <c r="P10" s="65">
        <f>COUNTIF(P$11:P$37, "LOSE")/(COUNTIF(P$11:P$37, "WIN")+COUNTIF(P$11:P$37, "LOSE"))</f>
        <v>0.73684210526315785</v>
      </c>
      <c r="Q10" s="65">
        <f>COUNTIF(Q$11:Q$37, "LOSE")/(COUNTIF(Q$11:Q$37, "WIN")+COUNTIF(Q$11:Q$37, "LOSE"))</f>
        <v>0.73684210526315785</v>
      </c>
      <c r="R10" s="65">
        <f>COUNTIF(R$11:R$37, "LOSE")/(COUNTIF(R$11:R$37, "WIN")+COUNTIF(R$11:R$37, "LOSE"))</f>
        <v>0.44444444444444442</v>
      </c>
      <c r="S10" s="65">
        <f>COUNTIF(S$11:S$37, "LOSE")/(COUNTIF(S$11:S$37, "WIN")+COUNTIF(S$11:S$37, "LOSE"))</f>
        <v>0.3888888888888889</v>
      </c>
      <c r="T10" s="65">
        <f>COUNTIF(T$11:T$37, "LOSE")/(COUNTIF(T$11:T$37, "WIN")+COUNTIF(T$11:T$37, "LOSE"))</f>
        <v>0.47368421052631576</v>
      </c>
      <c r="U10" s="200"/>
      <c r="V10" s="65">
        <f>COUNTIF(V$11:V$37, "LOSE")/(COUNTIF(V$11:V$37, "WIN")+COUNTIF(V$11:V$37, "LOSE"))</f>
        <v>0.78947368421052633</v>
      </c>
      <c r="W10" s="65">
        <f>COUNTIF(W$11:W$37, "LOSE")/(COUNTIF(W$11:W$37, "WIN")+COUNTIF(W$11:W$37, "LOSE"))</f>
        <v>0.31578947368421051</v>
      </c>
      <c r="X10" s="200"/>
      <c r="Y10" s="65">
        <f>COUNTIF(Y$11:Y$37, "LOSE")/(COUNTIF(Y$11:Y$37, "WIN")+COUNTIF(Y$11:Y$37, "LOSE"))</f>
        <v>0.63157894736842102</v>
      </c>
      <c r="Z10" s="200"/>
      <c r="AA10" s="65">
        <f>COUNTIF(AA$11:AA$37, "LOSE")/(COUNTIF(AA$11:AA$37, "WIN")+COUNTIF(AA$11:AA$37, "LOSE"))</f>
        <v>0.52631578947368418</v>
      </c>
      <c r="AB10" s="65">
        <f>COUNTIF(AB$11:AB$37, "LOSE")/(COUNTIF(AB$11:AB$37, "WIN")+COUNTIF(AB$11:AB$37, "LOSE"))</f>
        <v>0.57894736842105265</v>
      </c>
      <c r="AC10" s="200"/>
      <c r="AD10" s="65">
        <f>COUNTIF(AD$11:AD$37, "LOSE")/(COUNTIF(AD$11:AD$37, "WIN")+COUNTIF(AD$11:AD$37, "LOSE"))</f>
        <v>0.63157894736842102</v>
      </c>
      <c r="AE10" s="65">
        <f>COUNTIF(AE$11:AE$37, "LOSE")/(COUNTIF(AE$11:AE$37, "WIN")+COUNTIF(AE$11:AE$37, "LOSE"))</f>
        <v>0.73684210526315785</v>
      </c>
      <c r="AF10" s="65">
        <f>COUNTIF(AF$11:AF$37, "LOSE")/(COUNTIF(AF$11:AF$37, "WIN")+COUNTIF(AF$11:AF$37, "LOSE"))</f>
        <v>0.85</v>
      </c>
      <c r="AG10" s="65">
        <f>COUNTIF(AG$11:AG$37, "LOSE")/(COUNTIF(AG$11:AG$37, "WIN")+COUNTIF(AG$11:AG$37, "LOSE"))</f>
        <v>0.52631578947368418</v>
      </c>
      <c r="AH10" s="65">
        <f>COUNTIF(AH$11:AH$37, "LOSE")/(COUNTIF(AH$11:AH$37, "WIN")+COUNTIF(AH$11:AH$37, "LOSE"))</f>
        <v>0.36842105263157893</v>
      </c>
      <c r="AI10" s="65">
        <f>COUNTIF(AI$11:AI$37, "LOSE")/(COUNTIF(AI$11:AI$37, "WIN")+COUNTIF(AI$11:AI$37, "LOSE"))</f>
        <v>0.10526315789473684</v>
      </c>
      <c r="AJ10" s="200"/>
      <c r="AK10" s="65">
        <f>COUNTIF(AK$11:AK$37, "LOSE")/(COUNTIF(AK$11:AK$37, "WIN")+COUNTIF(AK$11:AK$37, "LOSE"))</f>
        <v>0.5</v>
      </c>
      <c r="AL10" s="65">
        <f>COUNTIF(AL$11:AL$37, "LOSE")/(COUNTIF(AL$11:AL$37, "WIN")+COUNTIF(AL$11:AL$37, "LOSE"))</f>
        <v>0.45</v>
      </c>
      <c r="AM10" s="200"/>
    </row>
    <row r="11" spans="1:39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O11" s="200"/>
      <c r="U11" s="200"/>
      <c r="X11" s="200"/>
      <c r="Z11" s="200"/>
      <c r="AC11" s="200"/>
      <c r="AJ11" s="200"/>
      <c r="AM11" s="200"/>
    </row>
    <row r="12" spans="1:39" hidden="1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COUNTIF(J12:AD12, "WIN")/(COUNTIF(J12:AD12, "WIN")+COUNTIF(J12:AD12, "LOSE"))</f>
        <v>0.35714285714285715</v>
      </c>
      <c r="I12" s="65">
        <f>K10</f>
        <v>0.31578947368421051</v>
      </c>
      <c r="J12" s="200"/>
      <c r="K12" s="324" t="s">
        <v>384</v>
      </c>
      <c r="L12" s="328" t="s">
        <v>273</v>
      </c>
      <c r="M12" s="321" t="s">
        <v>270</v>
      </c>
      <c r="N12" s="329" t="s">
        <v>270</v>
      </c>
      <c r="O12" s="200"/>
      <c r="P12" s="328" t="s">
        <v>273</v>
      </c>
      <c r="Q12" s="328" t="s">
        <v>273</v>
      </c>
      <c r="R12" s="320" t="s">
        <v>273</v>
      </c>
      <c r="S12" s="320" t="s">
        <v>273</v>
      </c>
      <c r="T12" s="321" t="s">
        <v>270</v>
      </c>
      <c r="U12" s="200"/>
      <c r="V12" s="328" t="s">
        <v>273</v>
      </c>
      <c r="W12" s="329" t="s">
        <v>270</v>
      </c>
      <c r="X12" s="200"/>
      <c r="Y12" s="328" t="s">
        <v>273</v>
      </c>
      <c r="Z12" s="200"/>
      <c r="AA12" s="328" t="s">
        <v>273</v>
      </c>
      <c r="AB12" s="328" t="s">
        <v>273</v>
      </c>
      <c r="AC12" s="200"/>
      <c r="AD12" s="329" t="s">
        <v>270</v>
      </c>
      <c r="AE12" s="320" t="s">
        <v>273</v>
      </c>
      <c r="AF12" s="320" t="s">
        <v>273</v>
      </c>
      <c r="AG12" s="321" t="s">
        <v>270</v>
      </c>
      <c r="AH12" s="321" t="s">
        <v>270</v>
      </c>
      <c r="AI12" s="321" t="s">
        <v>270</v>
      </c>
      <c r="AJ12" s="200"/>
      <c r="AK12" s="321" t="s">
        <v>270</v>
      </c>
      <c r="AL12" s="320" t="s">
        <v>273</v>
      </c>
      <c r="AM12" s="200"/>
    </row>
    <row r="13" spans="1:39" hidden="1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COUNTIF(J13:AD13, "WIN")/(COUNTIF(J13:AD13, "WIN")+COUNTIF(J13:AD13, "LOSE"))</f>
        <v>0.5714285714285714</v>
      </c>
      <c r="I13" s="65">
        <f>L10</f>
        <v>0.47368421052631576</v>
      </c>
      <c r="K13" s="329" t="s">
        <v>270</v>
      </c>
      <c r="L13" s="324" t="s">
        <v>384</v>
      </c>
      <c r="M13" s="328" t="s">
        <v>273</v>
      </c>
      <c r="N13" s="321" t="s">
        <v>270</v>
      </c>
      <c r="P13" s="328" t="s">
        <v>273</v>
      </c>
      <c r="Q13" s="329" t="s">
        <v>270</v>
      </c>
      <c r="R13" s="321" t="s">
        <v>270</v>
      </c>
      <c r="S13" s="320" t="s">
        <v>273</v>
      </c>
      <c r="T13" s="321" t="s">
        <v>270</v>
      </c>
      <c r="V13" s="329" t="s">
        <v>270</v>
      </c>
      <c r="W13" s="328" t="s">
        <v>273</v>
      </c>
      <c r="Y13" s="328" t="s">
        <v>273</v>
      </c>
      <c r="AA13" s="329" t="s">
        <v>270</v>
      </c>
      <c r="AB13" s="329" t="s">
        <v>270</v>
      </c>
      <c r="AD13" s="328" t="s">
        <v>273</v>
      </c>
      <c r="AE13" s="320" t="s">
        <v>273</v>
      </c>
      <c r="AF13" s="320" t="s">
        <v>273</v>
      </c>
      <c r="AG13" s="320" t="s">
        <v>273</v>
      </c>
      <c r="AH13" s="320" t="s">
        <v>273</v>
      </c>
      <c r="AI13" s="321" t="s">
        <v>270</v>
      </c>
      <c r="AK13" s="321" t="s">
        <v>270</v>
      </c>
      <c r="AL13" s="321" t="s">
        <v>270</v>
      </c>
      <c r="AM13" s="198"/>
    </row>
    <row r="14" spans="1:39" x14ac:dyDescent="0.2">
      <c r="A14" s="195" t="s">
        <v>603</v>
      </c>
      <c r="B14" s="179" t="s">
        <v>574</v>
      </c>
      <c r="C14" s="19" t="s">
        <v>555</v>
      </c>
      <c r="D14" s="215" t="s">
        <v>200</v>
      </c>
      <c r="E14" s="42" t="s">
        <v>593</v>
      </c>
      <c r="F14" s="218" t="s">
        <v>151</v>
      </c>
      <c r="G14" s="218" t="s">
        <v>5</v>
      </c>
      <c r="H14" s="65">
        <f>COUNTIF(J14:AD14, "WIN")/(COUNTIF(J14:AD14, "WIN")+COUNTIF(J14:AD14, "LOSE"))</f>
        <v>0.21428571428571427</v>
      </c>
      <c r="I14" s="65">
        <f>M10</f>
        <v>0.42105263157894735</v>
      </c>
      <c r="K14" s="329" t="s">
        <v>270</v>
      </c>
      <c r="L14" s="328" t="s">
        <v>273</v>
      </c>
      <c r="M14" s="324" t="s">
        <v>384</v>
      </c>
      <c r="N14" s="328" t="s">
        <v>273</v>
      </c>
      <c r="P14" s="328" t="s">
        <v>273</v>
      </c>
      <c r="Q14" s="328" t="s">
        <v>273</v>
      </c>
      <c r="R14" s="321" t="s">
        <v>270</v>
      </c>
      <c r="S14" s="320" t="s">
        <v>273</v>
      </c>
      <c r="T14" s="320" t="s">
        <v>273</v>
      </c>
      <c r="V14" s="329" t="s">
        <v>270</v>
      </c>
      <c r="W14" s="328" t="s">
        <v>273</v>
      </c>
      <c r="Y14" s="328" t="s">
        <v>273</v>
      </c>
      <c r="AA14" s="328" t="s">
        <v>273</v>
      </c>
      <c r="AB14" s="328" t="s">
        <v>273</v>
      </c>
      <c r="AC14" s="200"/>
      <c r="AD14" s="328" t="s">
        <v>273</v>
      </c>
      <c r="AE14" s="320" t="s">
        <v>273</v>
      </c>
      <c r="AF14" s="320" t="s">
        <v>273</v>
      </c>
      <c r="AG14" s="320" t="s">
        <v>273</v>
      </c>
      <c r="AH14" s="320" t="s">
        <v>273</v>
      </c>
      <c r="AI14" s="320" t="s">
        <v>273</v>
      </c>
      <c r="AK14" s="320" t="s">
        <v>273</v>
      </c>
      <c r="AL14" s="320" t="s">
        <v>273</v>
      </c>
      <c r="AM14" s="198"/>
    </row>
    <row r="15" spans="1:39" x14ac:dyDescent="0.2">
      <c r="A15" s="195" t="s">
        <v>604</v>
      </c>
      <c r="B15" s="179" t="s">
        <v>574</v>
      </c>
      <c r="C15" s="19" t="s">
        <v>555</v>
      </c>
      <c r="D15" s="215" t="s">
        <v>200</v>
      </c>
      <c r="E15" s="42" t="s">
        <v>593</v>
      </c>
      <c r="F15" s="326" t="s">
        <v>520</v>
      </c>
      <c r="G15" s="218" t="s">
        <v>5</v>
      </c>
      <c r="H15" s="65">
        <f>COUNTIF(J15:AD15, "WIN")/(COUNTIF(J15:AD15, "WIN")+COUNTIF(J15:AD15, "LOSE"))</f>
        <v>0.21428571428571427</v>
      </c>
      <c r="I15" s="65">
        <f>N10</f>
        <v>0.73684210526315785</v>
      </c>
      <c r="K15" s="329" t="s">
        <v>270</v>
      </c>
      <c r="L15" s="328" t="s">
        <v>273</v>
      </c>
      <c r="M15" s="329" t="s">
        <v>270</v>
      </c>
      <c r="N15" s="324" t="s">
        <v>384</v>
      </c>
      <c r="P15" s="328" t="s">
        <v>273</v>
      </c>
      <c r="Q15" s="328" t="s">
        <v>273</v>
      </c>
      <c r="R15" s="321" t="s">
        <v>270</v>
      </c>
      <c r="S15" s="320" t="s">
        <v>273</v>
      </c>
      <c r="T15" s="320" t="s">
        <v>273</v>
      </c>
      <c r="V15" s="328" t="s">
        <v>273</v>
      </c>
      <c r="W15" s="328" t="s">
        <v>273</v>
      </c>
      <c r="Y15" s="328" t="s">
        <v>273</v>
      </c>
      <c r="AA15" s="328" t="s">
        <v>273</v>
      </c>
      <c r="AB15" s="328" t="s">
        <v>273</v>
      </c>
      <c r="AC15" s="200"/>
      <c r="AD15" s="328" t="s">
        <v>273</v>
      </c>
      <c r="AE15" s="320" t="s">
        <v>273</v>
      </c>
      <c r="AF15" s="320" t="s">
        <v>273</v>
      </c>
      <c r="AG15" s="321" t="s">
        <v>270</v>
      </c>
      <c r="AH15" s="320" t="s">
        <v>273</v>
      </c>
      <c r="AI15" s="320" t="s">
        <v>273</v>
      </c>
      <c r="AK15" s="320" t="s">
        <v>273</v>
      </c>
      <c r="AL15" s="320" t="s">
        <v>273</v>
      </c>
      <c r="AM15" s="198"/>
    </row>
    <row r="16" spans="1:39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O16" s="200"/>
      <c r="U16" s="200"/>
      <c r="X16" s="200"/>
      <c r="Z16" s="200"/>
      <c r="AC16" s="200"/>
      <c r="AJ16" s="200"/>
      <c r="AM16" s="200"/>
    </row>
    <row r="17" spans="1:39" hidden="1" x14ac:dyDescent="0.2">
      <c r="A17" s="62" t="s">
        <v>556</v>
      </c>
      <c r="B17" s="179" t="s">
        <v>579</v>
      </c>
      <c r="C17" s="42" t="s">
        <v>586</v>
      </c>
      <c r="D17" s="128" t="s">
        <v>576</v>
      </c>
      <c r="E17" s="215" t="s">
        <v>594</v>
      </c>
      <c r="F17" s="250" t="s">
        <v>596</v>
      </c>
      <c r="G17" s="218" t="s">
        <v>600</v>
      </c>
      <c r="H17" s="65">
        <f>COUNTIF(J17:AD17, "WIN")/(COUNTIF(J17:AD17, "WIN")+COUNTIF(J17:AD17, "LOSE"))</f>
        <v>0.7857142857142857</v>
      </c>
      <c r="I17" s="65">
        <f>P10</f>
        <v>0.73684210526315785</v>
      </c>
      <c r="K17" s="329" t="s">
        <v>270</v>
      </c>
      <c r="L17" s="329" t="s">
        <v>270</v>
      </c>
      <c r="M17" s="329" t="s">
        <v>270</v>
      </c>
      <c r="N17" s="329" t="s">
        <v>270</v>
      </c>
      <c r="P17" s="324" t="s">
        <v>384</v>
      </c>
      <c r="Q17" s="329" t="s">
        <v>270</v>
      </c>
      <c r="R17" s="321" t="s">
        <v>270</v>
      </c>
      <c r="S17" s="321" t="s">
        <v>270</v>
      </c>
      <c r="T17" s="329" t="s">
        <v>270</v>
      </c>
      <c r="V17" s="328" t="s">
        <v>273</v>
      </c>
      <c r="W17" s="329" t="s">
        <v>270</v>
      </c>
      <c r="Y17" s="329" t="s">
        <v>270</v>
      </c>
      <c r="AA17" s="329" t="s">
        <v>270</v>
      </c>
      <c r="AB17" s="328" t="s">
        <v>273</v>
      </c>
      <c r="AC17" s="200"/>
      <c r="AD17" s="328" t="s">
        <v>273</v>
      </c>
      <c r="AE17" s="320" t="s">
        <v>273</v>
      </c>
      <c r="AF17" s="320" t="s">
        <v>273</v>
      </c>
      <c r="AG17" s="321" t="s">
        <v>270</v>
      </c>
      <c r="AH17" s="321" t="s">
        <v>270</v>
      </c>
      <c r="AI17" s="321" t="s">
        <v>270</v>
      </c>
      <c r="AJ17" s="200"/>
      <c r="AK17" s="321" t="s">
        <v>270</v>
      </c>
      <c r="AL17" s="321" t="s">
        <v>270</v>
      </c>
      <c r="AM17" s="200"/>
    </row>
    <row r="18" spans="1:39" hidden="1" x14ac:dyDescent="0.2">
      <c r="A18" s="57" t="s">
        <v>557</v>
      </c>
      <c r="B18" s="203" t="s">
        <v>580</v>
      </c>
      <c r="C18" s="42" t="s">
        <v>586</v>
      </c>
      <c r="D18" s="218" t="s">
        <v>1</v>
      </c>
      <c r="E18" s="128" t="s">
        <v>595</v>
      </c>
      <c r="F18" s="215" t="s">
        <v>543</v>
      </c>
      <c r="G18" s="42" t="s">
        <v>498</v>
      </c>
      <c r="H18" s="65">
        <f>COUNTIF(J18:AD18, "WIN")/(COUNTIF(J18:AD18, "WIN")+COUNTIF(J18:AD18, "LOSE"))</f>
        <v>0.7142857142857143</v>
      </c>
      <c r="I18" s="65">
        <f>Q10</f>
        <v>0.73684210526315785</v>
      </c>
      <c r="K18" s="329" t="s">
        <v>270</v>
      </c>
      <c r="L18" s="328" t="s">
        <v>273</v>
      </c>
      <c r="M18" s="329" t="s">
        <v>270</v>
      </c>
      <c r="N18" s="329" t="s">
        <v>270</v>
      </c>
      <c r="P18" s="329" t="s">
        <v>270</v>
      </c>
      <c r="Q18" s="324" t="s">
        <v>384</v>
      </c>
      <c r="R18" s="321" t="s">
        <v>270</v>
      </c>
      <c r="S18" s="321" t="s">
        <v>270</v>
      </c>
      <c r="T18" s="329" t="s">
        <v>270</v>
      </c>
      <c r="V18" s="328" t="s">
        <v>273</v>
      </c>
      <c r="W18" s="329" t="s">
        <v>270</v>
      </c>
      <c r="Y18" s="329" t="s">
        <v>270</v>
      </c>
      <c r="AA18" s="328" t="s">
        <v>273</v>
      </c>
      <c r="AB18" s="329" t="s">
        <v>270</v>
      </c>
      <c r="AC18" s="200"/>
      <c r="AD18" s="328" t="s">
        <v>273</v>
      </c>
      <c r="AE18" s="320" t="s">
        <v>273</v>
      </c>
      <c r="AF18" s="320" t="s">
        <v>273</v>
      </c>
      <c r="AG18" s="320" t="s">
        <v>273</v>
      </c>
      <c r="AH18" s="321" t="s">
        <v>270</v>
      </c>
      <c r="AI18" s="321" t="s">
        <v>270</v>
      </c>
      <c r="AJ18" s="200"/>
      <c r="AK18" s="321" t="s">
        <v>270</v>
      </c>
      <c r="AL18" s="321" t="s">
        <v>270</v>
      </c>
      <c r="AM18" s="200"/>
    </row>
    <row r="19" spans="1:39" ht="15" hidden="1" customHeight="1" x14ac:dyDescent="0.2">
      <c r="A19" s="62" t="s">
        <v>558</v>
      </c>
      <c r="B19" s="179" t="s">
        <v>574</v>
      </c>
      <c r="C19" s="218" t="s">
        <v>1</v>
      </c>
      <c r="D19" s="218" t="s">
        <v>275</v>
      </c>
      <c r="E19" s="128" t="s">
        <v>576</v>
      </c>
      <c r="F19" s="219" t="s">
        <v>577</v>
      </c>
      <c r="G19" s="42" t="s">
        <v>587</v>
      </c>
      <c r="H19" s="65">
        <f>COUNTIF(J19:AD19, "WIN")/(COUNTIF(J19:AD19, "WIN")+COUNTIF(J19:AD19, "LOSE"))</f>
        <v>0.30769230769230771</v>
      </c>
      <c r="I19" s="65">
        <f>R10</f>
        <v>0.44444444444444442</v>
      </c>
      <c r="K19" s="329" t="s">
        <v>270</v>
      </c>
      <c r="L19" s="328" t="s">
        <v>273</v>
      </c>
      <c r="M19" s="328" t="s">
        <v>273</v>
      </c>
      <c r="N19" s="328" t="s">
        <v>273</v>
      </c>
      <c r="P19" s="328" t="s">
        <v>273</v>
      </c>
      <c r="Q19" s="328" t="s">
        <v>273</v>
      </c>
      <c r="R19" s="324" t="s">
        <v>384</v>
      </c>
      <c r="S19" s="324" t="s">
        <v>605</v>
      </c>
      <c r="T19" s="328" t="s">
        <v>273</v>
      </c>
      <c r="V19" s="328" t="s">
        <v>273</v>
      </c>
      <c r="W19" s="328" t="s">
        <v>273</v>
      </c>
      <c r="Y19" s="329" t="s">
        <v>270</v>
      </c>
      <c r="AA19" s="329" t="s">
        <v>270</v>
      </c>
      <c r="AB19" s="329" t="s">
        <v>270</v>
      </c>
      <c r="AD19" s="328" t="s">
        <v>273</v>
      </c>
      <c r="AE19" s="320" t="s">
        <v>273</v>
      </c>
      <c r="AF19" s="320" t="s">
        <v>273</v>
      </c>
      <c r="AG19" s="321" t="s">
        <v>270</v>
      </c>
      <c r="AH19" s="321" t="s">
        <v>270</v>
      </c>
      <c r="AI19" s="321" t="s">
        <v>270</v>
      </c>
      <c r="AK19" s="320" t="s">
        <v>273</v>
      </c>
      <c r="AL19" s="320" t="s">
        <v>273</v>
      </c>
      <c r="AM19" s="198"/>
    </row>
    <row r="20" spans="1:39" ht="15" hidden="1" customHeight="1" x14ac:dyDescent="0.2">
      <c r="A20" s="57" t="s">
        <v>559</v>
      </c>
      <c r="B20" s="179" t="s">
        <v>574</v>
      </c>
      <c r="C20" s="218" t="s">
        <v>1</v>
      </c>
      <c r="D20" s="218" t="s">
        <v>5</v>
      </c>
      <c r="E20" s="216" t="s">
        <v>153</v>
      </c>
      <c r="F20" s="128" t="s">
        <v>595</v>
      </c>
      <c r="G20" s="19" t="s">
        <v>555</v>
      </c>
      <c r="H20" s="65">
        <f>COUNTIF(J20:AD20, "WIN")/(COUNTIF(J20:AD20, "WIN")+COUNTIF(J20:AD20, "LOSE"))</f>
        <v>0.30769230769230771</v>
      </c>
      <c r="I20" s="65">
        <f>S10</f>
        <v>0.3888888888888889</v>
      </c>
      <c r="K20" s="321" t="s">
        <v>270</v>
      </c>
      <c r="L20" s="320" t="s">
        <v>273</v>
      </c>
      <c r="M20" s="328" t="s">
        <v>273</v>
      </c>
      <c r="N20" s="328" t="s">
        <v>273</v>
      </c>
      <c r="P20" s="320" t="s">
        <v>273</v>
      </c>
      <c r="Q20" s="320" t="s">
        <v>273</v>
      </c>
      <c r="R20" s="324" t="s">
        <v>605</v>
      </c>
      <c r="S20" s="324" t="s">
        <v>384</v>
      </c>
      <c r="T20" s="328" t="s">
        <v>273</v>
      </c>
      <c r="V20" s="320" t="s">
        <v>273</v>
      </c>
      <c r="W20" s="329" t="s">
        <v>270</v>
      </c>
      <c r="Y20" s="320" t="s">
        <v>273</v>
      </c>
      <c r="AA20" s="321" t="s">
        <v>270</v>
      </c>
      <c r="AB20" s="321" t="s">
        <v>270</v>
      </c>
      <c r="AC20" s="200"/>
      <c r="AD20" s="320" t="s">
        <v>273</v>
      </c>
      <c r="AE20" s="320" t="s">
        <v>273</v>
      </c>
      <c r="AF20" s="320" t="s">
        <v>273</v>
      </c>
      <c r="AG20" s="320" t="s">
        <v>273</v>
      </c>
      <c r="AH20" s="320" t="s">
        <v>273</v>
      </c>
      <c r="AI20" s="321" t="s">
        <v>270</v>
      </c>
      <c r="AK20" s="320" t="s">
        <v>273</v>
      </c>
      <c r="AL20" s="320" t="s">
        <v>273</v>
      </c>
      <c r="AM20" s="198"/>
    </row>
    <row r="21" spans="1:39" ht="15" customHeight="1" x14ac:dyDescent="0.2">
      <c r="A21" s="179" t="s">
        <v>560</v>
      </c>
      <c r="B21" s="179" t="s">
        <v>574</v>
      </c>
      <c r="C21" s="218" t="s">
        <v>1</v>
      </c>
      <c r="D21" s="42" t="s">
        <v>575</v>
      </c>
      <c r="E21" s="128" t="s">
        <v>576</v>
      </c>
      <c r="F21" s="219" t="s">
        <v>577</v>
      </c>
      <c r="G21" s="216" t="s">
        <v>153</v>
      </c>
      <c r="H21" s="65">
        <f>COUNTIF(J21:AD21, "WIN")/(COUNTIF(J21:AD21, "WIN")+COUNTIF(J21:AD21, "LOSE"))</f>
        <v>0.2857142857142857</v>
      </c>
      <c r="I21" s="65">
        <f>T10</f>
        <v>0.47368421052631576</v>
      </c>
      <c r="K21" s="328" t="s">
        <v>273</v>
      </c>
      <c r="L21" s="328" t="s">
        <v>273</v>
      </c>
      <c r="M21" s="328" t="s">
        <v>273</v>
      </c>
      <c r="N21" s="328" t="s">
        <v>273</v>
      </c>
      <c r="P21" s="328" t="s">
        <v>273</v>
      </c>
      <c r="Q21" s="328" t="s">
        <v>273</v>
      </c>
      <c r="R21" s="320" t="s">
        <v>273</v>
      </c>
      <c r="S21" s="321" t="s">
        <v>270</v>
      </c>
      <c r="T21" s="331" t="s">
        <v>384</v>
      </c>
      <c r="V21" s="320" t="s">
        <v>273</v>
      </c>
      <c r="W21" s="320" t="s">
        <v>273</v>
      </c>
      <c r="Y21" s="321" t="s">
        <v>270</v>
      </c>
      <c r="AA21" s="321" t="s">
        <v>270</v>
      </c>
      <c r="AB21" s="321" t="s">
        <v>270</v>
      </c>
      <c r="AC21" s="200"/>
      <c r="AD21" s="328" t="s">
        <v>273</v>
      </c>
      <c r="AE21" s="320" t="s">
        <v>273</v>
      </c>
      <c r="AF21" s="320" t="s">
        <v>273</v>
      </c>
      <c r="AG21" s="321" t="s">
        <v>270</v>
      </c>
      <c r="AH21" s="321" t="s">
        <v>270</v>
      </c>
      <c r="AI21" s="321" t="s">
        <v>270</v>
      </c>
      <c r="AK21" s="320" t="s">
        <v>273</v>
      </c>
      <c r="AL21" s="320" t="s">
        <v>273</v>
      </c>
      <c r="AM21" s="198"/>
    </row>
    <row r="22" spans="1:39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O22" s="200"/>
      <c r="U22" s="200"/>
      <c r="X22" s="200"/>
      <c r="Z22" s="200"/>
      <c r="AC22" s="200"/>
      <c r="AJ22" s="200"/>
      <c r="AM22" s="200"/>
    </row>
    <row r="23" spans="1:39" s="198" customFormat="1" x14ac:dyDescent="0.2">
      <c r="A23" s="179" t="s">
        <v>561</v>
      </c>
      <c r="B23" s="203" t="s">
        <v>53</v>
      </c>
      <c r="C23" s="19" t="s">
        <v>88</v>
      </c>
      <c r="D23" s="6" t="s">
        <v>584</v>
      </c>
      <c r="E23" s="6" t="s">
        <v>348</v>
      </c>
      <c r="F23" s="19" t="s">
        <v>89</v>
      </c>
      <c r="G23" s="211" t="s">
        <v>585</v>
      </c>
      <c r="H23" s="65">
        <f>COUNTIF(J23:AD23, "WIN")/(COUNTIF(J23:AD23, "WIN")+COUNTIF(J23:AD23, "LOSE"))</f>
        <v>0.8571428571428571</v>
      </c>
      <c r="I23" s="65">
        <f>V10</f>
        <v>0.78947368421052633</v>
      </c>
      <c r="J23" s="200"/>
      <c r="K23" s="329" t="s">
        <v>270</v>
      </c>
      <c r="L23" s="328" t="s">
        <v>273</v>
      </c>
      <c r="M23" s="329" t="s">
        <v>270</v>
      </c>
      <c r="N23" s="328" t="s">
        <v>273</v>
      </c>
      <c r="O23" s="200"/>
      <c r="P23" s="329" t="s">
        <v>270</v>
      </c>
      <c r="Q23" s="329" t="s">
        <v>270</v>
      </c>
      <c r="R23" s="321" t="s">
        <v>270</v>
      </c>
      <c r="S23" s="321" t="s">
        <v>270</v>
      </c>
      <c r="T23" s="321" t="s">
        <v>270</v>
      </c>
      <c r="U23" s="200"/>
      <c r="V23" s="324" t="s">
        <v>384</v>
      </c>
      <c r="W23" s="329" t="s">
        <v>270</v>
      </c>
      <c r="X23" s="200"/>
      <c r="Y23" s="329" t="s">
        <v>270</v>
      </c>
      <c r="Z23" s="200"/>
      <c r="AA23" s="329" t="s">
        <v>270</v>
      </c>
      <c r="AB23" s="329" t="s">
        <v>270</v>
      </c>
      <c r="AC23" s="200"/>
      <c r="AD23" s="329" t="s">
        <v>270</v>
      </c>
      <c r="AE23" s="320" t="s">
        <v>273</v>
      </c>
      <c r="AF23" s="320" t="s">
        <v>273</v>
      </c>
      <c r="AG23" s="321" t="s">
        <v>270</v>
      </c>
      <c r="AH23" s="321" t="s">
        <v>270</v>
      </c>
      <c r="AI23" s="321" t="s">
        <v>270</v>
      </c>
      <c r="AJ23" s="200"/>
      <c r="AK23" s="321" t="s">
        <v>270</v>
      </c>
      <c r="AL23" s="321" t="s">
        <v>270</v>
      </c>
      <c r="AM23" s="200"/>
    </row>
    <row r="24" spans="1:39" s="198" customFormat="1" x14ac:dyDescent="0.2">
      <c r="A24" s="195" t="s">
        <v>562</v>
      </c>
      <c r="B24" s="203" t="s">
        <v>581</v>
      </c>
      <c r="C24" s="216" t="s">
        <v>278</v>
      </c>
      <c r="D24" s="6" t="s">
        <v>588</v>
      </c>
      <c r="E24" s="19" t="s">
        <v>277</v>
      </c>
      <c r="F24" s="128" t="s">
        <v>597</v>
      </c>
      <c r="G24" s="128" t="s">
        <v>601</v>
      </c>
      <c r="H24" s="65">
        <f>COUNTIF(J24:AD24, "WIN")/(COUNTIF(J24:AD24, "WIN")+COUNTIF(J24:AD24, "LOSE"))</f>
        <v>0.6428571428571429</v>
      </c>
      <c r="I24" s="65">
        <f>W10</f>
        <v>0.31578947368421051</v>
      </c>
      <c r="J24" s="200"/>
      <c r="K24" s="329" t="s">
        <v>270</v>
      </c>
      <c r="L24" s="329" t="s">
        <v>270</v>
      </c>
      <c r="M24" s="328" t="s">
        <v>273</v>
      </c>
      <c r="N24" s="328" t="s">
        <v>273</v>
      </c>
      <c r="O24" s="200"/>
      <c r="P24" s="321" t="s">
        <v>270</v>
      </c>
      <c r="Q24" s="321" t="s">
        <v>270</v>
      </c>
      <c r="R24" s="320" t="s">
        <v>273</v>
      </c>
      <c r="S24" s="321" t="s">
        <v>270</v>
      </c>
      <c r="T24" s="320" t="s">
        <v>273</v>
      </c>
      <c r="U24" s="200"/>
      <c r="V24" s="320" t="s">
        <v>273</v>
      </c>
      <c r="W24" s="324" t="s">
        <v>384</v>
      </c>
      <c r="X24" s="200"/>
      <c r="Y24" s="321" t="s">
        <v>270</v>
      </c>
      <c r="Z24" s="200"/>
      <c r="AA24" s="321" t="s">
        <v>270</v>
      </c>
      <c r="AB24" s="329" t="s">
        <v>270</v>
      </c>
      <c r="AC24" s="200"/>
      <c r="AD24" s="329" t="s">
        <v>270</v>
      </c>
      <c r="AE24" s="320" t="s">
        <v>273</v>
      </c>
      <c r="AF24" s="320" t="s">
        <v>273</v>
      </c>
      <c r="AG24" s="320" t="s">
        <v>273</v>
      </c>
      <c r="AH24" s="320" t="s">
        <v>273</v>
      </c>
      <c r="AI24" s="321" t="s">
        <v>270</v>
      </c>
      <c r="AJ24" s="200"/>
      <c r="AK24" s="321" t="s">
        <v>270</v>
      </c>
      <c r="AL24" s="321" t="s">
        <v>270</v>
      </c>
      <c r="AM24" s="200"/>
    </row>
    <row r="25" spans="1:39" s="198" customFormat="1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O25" s="200"/>
      <c r="U25" s="200"/>
      <c r="X25" s="200"/>
      <c r="Z25" s="200"/>
      <c r="AC25" s="200"/>
      <c r="AJ25" s="200"/>
      <c r="AM25" s="200"/>
    </row>
    <row r="26" spans="1:39" s="198" customFormat="1" x14ac:dyDescent="0.2">
      <c r="A26" s="179" t="s">
        <v>563</v>
      </c>
      <c r="B26" s="179" t="s">
        <v>574</v>
      </c>
      <c r="C26" s="42" t="s">
        <v>149</v>
      </c>
      <c r="D26" s="128" t="s">
        <v>90</v>
      </c>
      <c r="E26" s="128" t="s">
        <v>381</v>
      </c>
      <c r="F26" s="218" t="s">
        <v>378</v>
      </c>
      <c r="G26" s="216" t="s">
        <v>278</v>
      </c>
      <c r="H26" s="65">
        <f>COUNTIF(J26:AD26, "WIN")/(COUNTIF(J26:AD26, "WIN")+COUNTIF(J26:AD26, "LOSE"))</f>
        <v>0.5</v>
      </c>
      <c r="I26" s="65">
        <f>Y10</f>
        <v>0.63157894736842102</v>
      </c>
      <c r="J26" s="200"/>
      <c r="K26" s="329" t="s">
        <v>270</v>
      </c>
      <c r="L26" s="329" t="s">
        <v>270</v>
      </c>
      <c r="M26" s="328" t="s">
        <v>273</v>
      </c>
      <c r="N26" s="329" t="s">
        <v>270</v>
      </c>
      <c r="O26" s="200"/>
      <c r="P26" s="328" t="s">
        <v>273</v>
      </c>
      <c r="Q26" s="328" t="s">
        <v>273</v>
      </c>
      <c r="R26" s="320" t="s">
        <v>273</v>
      </c>
      <c r="S26" s="321" t="s">
        <v>270</v>
      </c>
      <c r="T26" s="328" t="s">
        <v>273</v>
      </c>
      <c r="U26" s="200"/>
      <c r="V26" s="328" t="s">
        <v>273</v>
      </c>
      <c r="W26" s="328" t="s">
        <v>273</v>
      </c>
      <c r="X26" s="200"/>
      <c r="Y26" s="324" t="s">
        <v>384</v>
      </c>
      <c r="Z26" s="200"/>
      <c r="AA26" s="329" t="s">
        <v>270</v>
      </c>
      <c r="AB26" s="329" t="s">
        <v>270</v>
      </c>
      <c r="AC26" s="200"/>
      <c r="AD26" s="329" t="s">
        <v>270</v>
      </c>
      <c r="AE26" s="321" t="s">
        <v>270</v>
      </c>
      <c r="AF26" s="320" t="s">
        <v>273</v>
      </c>
      <c r="AG26" s="321" t="s">
        <v>270</v>
      </c>
      <c r="AH26" s="321" t="s">
        <v>270</v>
      </c>
      <c r="AI26" s="321" t="s">
        <v>270</v>
      </c>
      <c r="AJ26" s="200"/>
      <c r="AK26" s="321" t="s">
        <v>270</v>
      </c>
      <c r="AL26" s="321" t="s">
        <v>270</v>
      </c>
      <c r="AM26" s="200"/>
    </row>
    <row r="27" spans="1:39" s="198" customFormat="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O27" s="200"/>
      <c r="P27" s="200"/>
      <c r="Q27" s="200"/>
      <c r="R27" s="200"/>
      <c r="S27" s="200"/>
      <c r="T27" s="200"/>
      <c r="U27" s="200"/>
      <c r="X27" s="200"/>
      <c r="Z27" s="200"/>
      <c r="AB27" s="200"/>
      <c r="AC27" s="200"/>
      <c r="AJ27" s="200"/>
      <c r="AM27" s="200"/>
    </row>
    <row r="28" spans="1:39" hidden="1" x14ac:dyDescent="0.2">
      <c r="A28" s="62" t="s">
        <v>564</v>
      </c>
      <c r="B28" s="203" t="s">
        <v>582</v>
      </c>
      <c r="C28" s="6" t="s">
        <v>284</v>
      </c>
      <c r="D28" s="6" t="s">
        <v>383</v>
      </c>
      <c r="E28" s="6" t="s">
        <v>376</v>
      </c>
      <c r="F28" s="42" t="s">
        <v>213</v>
      </c>
      <c r="G28" s="19" t="s">
        <v>555</v>
      </c>
      <c r="H28" s="65">
        <f>COUNTIF(J28:AD28, "WIN")/(COUNTIF(J28:AD28, "WIN")+COUNTIF(J28:AD28, "LOSE"))</f>
        <v>0.42857142857142855</v>
      </c>
      <c r="I28" s="65">
        <f>AA10</f>
        <v>0.52631578947368418</v>
      </c>
      <c r="K28" s="329" t="s">
        <v>270</v>
      </c>
      <c r="L28" s="329" t="s">
        <v>270</v>
      </c>
      <c r="M28" s="329" t="s">
        <v>270</v>
      </c>
      <c r="N28" s="328" t="s">
        <v>273</v>
      </c>
      <c r="P28" s="328" t="s">
        <v>273</v>
      </c>
      <c r="Q28" s="328" t="s">
        <v>273</v>
      </c>
      <c r="R28" s="320" t="s">
        <v>273</v>
      </c>
      <c r="S28" s="321" t="s">
        <v>270</v>
      </c>
      <c r="T28" s="328" t="s">
        <v>273</v>
      </c>
      <c r="V28" s="328" t="s">
        <v>273</v>
      </c>
      <c r="W28" s="330" t="s">
        <v>270</v>
      </c>
      <c r="Y28" s="328" t="s">
        <v>273</v>
      </c>
      <c r="AA28" s="324" t="s">
        <v>384</v>
      </c>
      <c r="AB28" s="328" t="s">
        <v>273</v>
      </c>
      <c r="AC28" s="200"/>
      <c r="AD28" s="329" t="s">
        <v>270</v>
      </c>
      <c r="AE28" s="329" t="s">
        <v>270</v>
      </c>
      <c r="AF28" s="329" t="s">
        <v>270</v>
      </c>
      <c r="AG28" s="320" t="s">
        <v>273</v>
      </c>
      <c r="AH28" s="321" t="s">
        <v>270</v>
      </c>
      <c r="AI28" s="321" t="s">
        <v>270</v>
      </c>
      <c r="AJ28" s="200"/>
      <c r="AK28" s="320" t="s">
        <v>273</v>
      </c>
      <c r="AL28" s="320" t="s">
        <v>273</v>
      </c>
      <c r="AM28" s="200"/>
    </row>
    <row r="29" spans="1:39" hidden="1" x14ac:dyDescent="0.2">
      <c r="A29" s="57" t="s">
        <v>565</v>
      </c>
      <c r="B29" s="203" t="s">
        <v>582</v>
      </c>
      <c r="C29" s="19" t="s">
        <v>555</v>
      </c>
      <c r="D29" s="6" t="s">
        <v>383</v>
      </c>
      <c r="E29" s="6" t="s">
        <v>376</v>
      </c>
      <c r="F29" s="42" t="s">
        <v>213</v>
      </c>
      <c r="G29" s="6" t="s">
        <v>284</v>
      </c>
      <c r="H29" s="65">
        <f>COUNTIF(J29:AD29, "WIN")/(COUNTIF(J29:AD29, "WIN")+COUNTIF(J29:AD29, "LOSE"))</f>
        <v>0.35714285714285715</v>
      </c>
      <c r="I29" s="65">
        <f>AB10</f>
        <v>0.57894736842105265</v>
      </c>
      <c r="K29" s="328" t="s">
        <v>273</v>
      </c>
      <c r="L29" s="329" t="s">
        <v>270</v>
      </c>
      <c r="M29" s="329" t="s">
        <v>270</v>
      </c>
      <c r="N29" s="328" t="s">
        <v>273</v>
      </c>
      <c r="P29" s="328" t="s">
        <v>273</v>
      </c>
      <c r="Q29" s="328" t="s">
        <v>273</v>
      </c>
      <c r="R29" s="320" t="s">
        <v>273</v>
      </c>
      <c r="S29" s="321" t="s">
        <v>270</v>
      </c>
      <c r="T29" s="328" t="s">
        <v>273</v>
      </c>
      <c r="V29" s="328" t="s">
        <v>273</v>
      </c>
      <c r="W29" s="330" t="s">
        <v>270</v>
      </c>
      <c r="Y29" s="328" t="s">
        <v>273</v>
      </c>
      <c r="AA29" s="328" t="s">
        <v>273</v>
      </c>
      <c r="AB29" s="324" t="s">
        <v>384</v>
      </c>
      <c r="AC29" s="200"/>
      <c r="AD29" s="329" t="s">
        <v>270</v>
      </c>
      <c r="AE29" s="329" t="s">
        <v>270</v>
      </c>
      <c r="AF29" s="329" t="s">
        <v>270</v>
      </c>
      <c r="AG29" s="320" t="s">
        <v>273</v>
      </c>
      <c r="AH29" s="321" t="s">
        <v>270</v>
      </c>
      <c r="AI29" s="321" t="s">
        <v>270</v>
      </c>
      <c r="AJ29" s="200"/>
      <c r="AK29" s="320" t="s">
        <v>273</v>
      </c>
      <c r="AL29" s="320" t="s">
        <v>273</v>
      </c>
      <c r="AM29" s="200"/>
    </row>
    <row r="30" spans="1:39" s="198" customFormat="1" hidden="1" x14ac:dyDescent="0.2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O30" s="200"/>
      <c r="P30" s="200"/>
      <c r="Q30" s="200"/>
      <c r="R30" s="200"/>
      <c r="S30" s="200"/>
      <c r="T30" s="200"/>
      <c r="U30" s="200"/>
      <c r="X30" s="200"/>
      <c r="Z30" s="200"/>
      <c r="AB30" s="200"/>
      <c r="AC30" s="200"/>
      <c r="AJ30" s="200"/>
      <c r="AM30" s="200"/>
    </row>
    <row r="31" spans="1:39" ht="15" hidden="1" customHeight="1" x14ac:dyDescent="0.2">
      <c r="A31" s="62" t="s">
        <v>566</v>
      </c>
      <c r="B31" s="203" t="s">
        <v>583</v>
      </c>
      <c r="C31" s="42" t="s">
        <v>587</v>
      </c>
      <c r="D31" s="42" t="s">
        <v>589</v>
      </c>
      <c r="E31" s="19" t="s">
        <v>590</v>
      </c>
      <c r="F31" s="6" t="s">
        <v>2</v>
      </c>
      <c r="G31" s="326" t="s">
        <v>520</v>
      </c>
      <c r="H31" s="65">
        <f>COUNTIF(J31:AD31, "WIN")/(COUNTIF(J31:AD31, "WIN")+COUNTIF(J31:AD31, "LOSE"))</f>
        <v>0.42857142857142855</v>
      </c>
      <c r="I31" s="65">
        <f>AD10</f>
        <v>0.63157894736842102</v>
      </c>
      <c r="K31" s="328" t="s">
        <v>273</v>
      </c>
      <c r="L31" s="329" t="s">
        <v>270</v>
      </c>
      <c r="M31" s="328" t="s">
        <v>273</v>
      </c>
      <c r="N31" s="328" t="s">
        <v>273</v>
      </c>
      <c r="P31" s="329" t="s">
        <v>270</v>
      </c>
      <c r="Q31" s="328" t="s">
        <v>273</v>
      </c>
      <c r="R31" s="321" t="s">
        <v>270</v>
      </c>
      <c r="S31" s="321" t="s">
        <v>270</v>
      </c>
      <c r="T31" s="321" t="s">
        <v>270</v>
      </c>
      <c r="V31" s="328" t="s">
        <v>273</v>
      </c>
      <c r="W31" s="330" t="s">
        <v>270</v>
      </c>
      <c r="Y31" s="328" t="s">
        <v>273</v>
      </c>
      <c r="AA31" s="328" t="s">
        <v>273</v>
      </c>
      <c r="AB31" s="328" t="s">
        <v>273</v>
      </c>
      <c r="AD31" s="324" t="s">
        <v>384</v>
      </c>
      <c r="AE31" s="321" t="s">
        <v>270</v>
      </c>
      <c r="AF31" s="320" t="s">
        <v>273</v>
      </c>
      <c r="AG31" s="321" t="s">
        <v>270</v>
      </c>
      <c r="AH31" s="321" t="s">
        <v>270</v>
      </c>
      <c r="AI31" s="321" t="s">
        <v>270</v>
      </c>
      <c r="AK31" s="320" t="s">
        <v>273</v>
      </c>
      <c r="AL31" s="321" t="s">
        <v>270</v>
      </c>
      <c r="AM31" s="198"/>
    </row>
    <row r="32" spans="1:39" ht="15" customHeight="1" x14ac:dyDescent="0.2">
      <c r="A32" s="179" t="s">
        <v>567</v>
      </c>
      <c r="B32" s="203" t="s">
        <v>582</v>
      </c>
      <c r="C32" s="42" t="s">
        <v>213</v>
      </c>
      <c r="D32" s="19" t="s">
        <v>590</v>
      </c>
      <c r="E32" s="6" t="s">
        <v>2</v>
      </c>
      <c r="F32" s="326" t="s">
        <v>520</v>
      </c>
      <c r="G32" s="42" t="s">
        <v>589</v>
      </c>
      <c r="H32" s="65">
        <f>COUNTIF(J32:AD32, "WIN")/(COUNTIF(J32:AD32, "WIN")+COUNTIF(J32:AD32, "LOSE"))</f>
        <v>0.46666666666666667</v>
      </c>
      <c r="I32" s="65">
        <f>AE10</f>
        <v>0.73684210526315785</v>
      </c>
      <c r="K32" s="328" t="s">
        <v>273</v>
      </c>
      <c r="L32" s="329" t="s">
        <v>270</v>
      </c>
      <c r="M32" s="329" t="s">
        <v>270</v>
      </c>
      <c r="N32" s="328" t="s">
        <v>273</v>
      </c>
      <c r="P32" s="329" t="s">
        <v>273</v>
      </c>
      <c r="Q32" s="328" t="s">
        <v>273</v>
      </c>
      <c r="R32" s="321" t="s">
        <v>270</v>
      </c>
      <c r="S32" s="320" t="s">
        <v>273</v>
      </c>
      <c r="T32" s="321" t="s">
        <v>270</v>
      </c>
      <c r="V32" s="330" t="s">
        <v>270</v>
      </c>
      <c r="W32" s="330" t="s">
        <v>270</v>
      </c>
      <c r="Y32" s="330" t="s">
        <v>270</v>
      </c>
      <c r="AA32" s="330" t="s">
        <v>273</v>
      </c>
      <c r="AB32" s="330" t="s">
        <v>273</v>
      </c>
      <c r="AD32" s="331" t="s">
        <v>273</v>
      </c>
      <c r="AE32" s="332" t="s">
        <v>384</v>
      </c>
      <c r="AF32" s="320" t="s">
        <v>273</v>
      </c>
      <c r="AG32" s="320" t="s">
        <v>273</v>
      </c>
      <c r="AH32" s="320" t="s">
        <v>273</v>
      </c>
      <c r="AI32" s="321" t="s">
        <v>270</v>
      </c>
      <c r="AK32" s="321" t="s">
        <v>270</v>
      </c>
      <c r="AL32" s="321" t="s">
        <v>270</v>
      </c>
      <c r="AM32" s="198"/>
    </row>
    <row r="33" spans="1:39" ht="15" customHeight="1" x14ac:dyDescent="0.2">
      <c r="A33" s="195" t="s">
        <v>568</v>
      </c>
      <c r="B33" s="203" t="s">
        <v>582</v>
      </c>
      <c r="C33" s="19" t="s">
        <v>99</v>
      </c>
      <c r="D33" s="19" t="s">
        <v>590</v>
      </c>
      <c r="E33" s="6" t="s">
        <v>2</v>
      </c>
      <c r="F33" s="42" t="s">
        <v>213</v>
      </c>
      <c r="G33" s="42" t="s">
        <v>589</v>
      </c>
      <c r="H33" s="65">
        <f>COUNTIF(J33:AD33, "WIN")/(COUNTIF(J33:AD33, "WIN")+COUNTIF(J33:AD33, "LOSE"))</f>
        <v>0.53333333333333333</v>
      </c>
      <c r="I33" s="65">
        <f>AF10</f>
        <v>0.85</v>
      </c>
      <c r="K33" s="321" t="s">
        <v>270</v>
      </c>
      <c r="L33" s="321" t="s">
        <v>270</v>
      </c>
      <c r="M33" s="329" t="s">
        <v>270</v>
      </c>
      <c r="N33" s="328" t="s">
        <v>273</v>
      </c>
      <c r="P33" s="329" t="s">
        <v>273</v>
      </c>
      <c r="Q33" s="328" t="s">
        <v>273</v>
      </c>
      <c r="R33" s="321" t="s">
        <v>270</v>
      </c>
      <c r="S33" s="321" t="s">
        <v>270</v>
      </c>
      <c r="T33" s="321" t="s">
        <v>270</v>
      </c>
      <c r="V33" s="321" t="s">
        <v>270</v>
      </c>
      <c r="W33" s="330" t="s">
        <v>270</v>
      </c>
      <c r="Y33" s="328" t="s">
        <v>273</v>
      </c>
      <c r="AA33" s="320" t="s">
        <v>273</v>
      </c>
      <c r="AB33" s="320" t="s">
        <v>273</v>
      </c>
      <c r="AD33" s="331" t="s">
        <v>273</v>
      </c>
      <c r="AE33" s="320" t="s">
        <v>273</v>
      </c>
      <c r="AF33" s="321" t="s">
        <v>270</v>
      </c>
      <c r="AG33" s="320" t="s">
        <v>273</v>
      </c>
      <c r="AH33" s="321" t="s">
        <v>270</v>
      </c>
      <c r="AI33" s="321" t="s">
        <v>270</v>
      </c>
      <c r="AK33" s="321" t="s">
        <v>270</v>
      </c>
      <c r="AL33" s="321" t="s">
        <v>270</v>
      </c>
      <c r="AM33" s="198"/>
    </row>
    <row r="34" spans="1:39" ht="15" hidden="1" customHeight="1" x14ac:dyDescent="0.2">
      <c r="A34" s="62" t="s">
        <v>569</v>
      </c>
      <c r="B34" s="179" t="s">
        <v>574</v>
      </c>
      <c r="C34" s="19" t="s">
        <v>555</v>
      </c>
      <c r="D34" s="216" t="s">
        <v>375</v>
      </c>
      <c r="E34" s="6" t="s">
        <v>2</v>
      </c>
      <c r="F34" s="326" t="s">
        <v>598</v>
      </c>
      <c r="G34" s="218" t="s">
        <v>5</v>
      </c>
      <c r="H34" s="65">
        <f>COUNTIF(J34:AD34, "WIN")/(COUNTIF(J34:AD34, "WIN")+COUNTIF(J34:AD34, "LOSE"))</f>
        <v>0.33333333333333331</v>
      </c>
      <c r="I34" s="65">
        <f>AG10</f>
        <v>0.52631578947368418</v>
      </c>
      <c r="K34" s="328" t="s">
        <v>273</v>
      </c>
      <c r="L34" s="329" t="s">
        <v>270</v>
      </c>
      <c r="M34" s="321" t="s">
        <v>270</v>
      </c>
      <c r="N34" s="320" t="s">
        <v>273</v>
      </c>
      <c r="P34" s="328" t="s">
        <v>273</v>
      </c>
      <c r="Q34" s="329" t="s">
        <v>270</v>
      </c>
      <c r="R34" s="320" t="s">
        <v>273</v>
      </c>
      <c r="S34" s="320" t="s">
        <v>273</v>
      </c>
      <c r="T34" s="328" t="s">
        <v>273</v>
      </c>
      <c r="V34" s="328" t="s">
        <v>273</v>
      </c>
      <c r="W34" s="321" t="s">
        <v>270</v>
      </c>
      <c r="Y34" s="328" t="s">
        <v>273</v>
      </c>
      <c r="AA34" s="328" t="s">
        <v>273</v>
      </c>
      <c r="AB34" s="328" t="s">
        <v>273</v>
      </c>
      <c r="AD34" s="329" t="s">
        <v>270</v>
      </c>
      <c r="AE34" s="321" t="s">
        <v>270</v>
      </c>
      <c r="AF34" s="320" t="s">
        <v>273</v>
      </c>
      <c r="AG34" s="324" t="s">
        <v>384</v>
      </c>
      <c r="AH34" s="321" t="s">
        <v>270</v>
      </c>
      <c r="AI34" s="321" t="s">
        <v>270</v>
      </c>
      <c r="AK34" s="321" t="s">
        <v>270</v>
      </c>
      <c r="AL34" s="321" t="s">
        <v>270</v>
      </c>
      <c r="AM34" s="198"/>
    </row>
    <row r="35" spans="1:39" ht="15" hidden="1" customHeight="1" x14ac:dyDescent="0.2">
      <c r="A35" s="57" t="s">
        <v>570</v>
      </c>
      <c r="B35" s="179" t="s">
        <v>581</v>
      </c>
      <c r="C35" s="42" t="s">
        <v>374</v>
      </c>
      <c r="D35" s="218" t="s">
        <v>275</v>
      </c>
      <c r="E35" s="6" t="s">
        <v>2</v>
      </c>
      <c r="F35" s="326" t="s">
        <v>598</v>
      </c>
      <c r="G35" s="42" t="s">
        <v>575</v>
      </c>
      <c r="H35" s="65">
        <f>COUNTIF(J35:AD35, "WIN")/(COUNTIF(J35:AD35, "WIN")+COUNTIF(J35:AD35, "LOSE"))</f>
        <v>0.33333333333333331</v>
      </c>
      <c r="I35" s="65">
        <f>AH10</f>
        <v>0.36842105263157893</v>
      </c>
      <c r="K35" s="321" t="s">
        <v>270</v>
      </c>
      <c r="L35" s="320" t="s">
        <v>273</v>
      </c>
      <c r="M35" s="320" t="s">
        <v>273</v>
      </c>
      <c r="N35" s="320" t="s">
        <v>273</v>
      </c>
      <c r="P35" s="321" t="s">
        <v>270</v>
      </c>
      <c r="Q35" s="320" t="s">
        <v>273</v>
      </c>
      <c r="R35" s="320" t="s">
        <v>273</v>
      </c>
      <c r="S35" s="320" t="s">
        <v>273</v>
      </c>
      <c r="T35" s="330" t="s">
        <v>270</v>
      </c>
      <c r="V35" s="320" t="s">
        <v>273</v>
      </c>
      <c r="W35" s="321" t="s">
        <v>270</v>
      </c>
      <c r="Y35" s="320" t="s">
        <v>273</v>
      </c>
      <c r="AA35" s="321" t="s">
        <v>270</v>
      </c>
      <c r="AB35" s="320" t="s">
        <v>273</v>
      </c>
      <c r="AC35" s="200"/>
      <c r="AD35" s="320" t="s">
        <v>273</v>
      </c>
      <c r="AE35" s="320" t="s">
        <v>273</v>
      </c>
      <c r="AF35" s="320" t="s">
        <v>273</v>
      </c>
      <c r="AG35" s="321" t="s">
        <v>270</v>
      </c>
      <c r="AH35" s="324" t="s">
        <v>384</v>
      </c>
      <c r="AI35" s="321" t="s">
        <v>270</v>
      </c>
      <c r="AK35" s="320" t="s">
        <v>273</v>
      </c>
      <c r="AL35" s="320" t="s">
        <v>273</v>
      </c>
      <c r="AM35" s="198"/>
    </row>
    <row r="36" spans="1:39" ht="15" hidden="1" customHeight="1" x14ac:dyDescent="0.2">
      <c r="A36" s="57" t="s">
        <v>571</v>
      </c>
      <c r="B36" s="179" t="s">
        <v>581</v>
      </c>
      <c r="C36" s="218" t="s">
        <v>275</v>
      </c>
      <c r="D36" s="218" t="s">
        <v>281</v>
      </c>
      <c r="E36" s="42" t="s">
        <v>213</v>
      </c>
      <c r="F36" s="6" t="s">
        <v>2</v>
      </c>
      <c r="G36" s="326" t="s">
        <v>598</v>
      </c>
      <c r="H36" s="65">
        <f>COUNTIF(J36:AD36, "WIN")/(COUNTIF(J36:AD36, "WIN")+COUNTIF(J36:AD36, "LOSE"))</f>
        <v>0.4</v>
      </c>
      <c r="I36" s="65">
        <f>AI10</f>
        <v>0.10526315789473684</v>
      </c>
      <c r="K36" s="328" t="s">
        <v>273</v>
      </c>
      <c r="L36" s="329" t="s">
        <v>270</v>
      </c>
      <c r="M36" s="329" t="s">
        <v>270</v>
      </c>
      <c r="N36" s="320" t="s">
        <v>273</v>
      </c>
      <c r="P36" s="320" t="s">
        <v>273</v>
      </c>
      <c r="Q36" s="320" t="s">
        <v>273</v>
      </c>
      <c r="R36" s="321" t="s">
        <v>270</v>
      </c>
      <c r="S36" s="321" t="s">
        <v>270</v>
      </c>
      <c r="T36" s="321" t="s">
        <v>270</v>
      </c>
      <c r="V36" s="320" t="s">
        <v>273</v>
      </c>
      <c r="W36" s="321" t="s">
        <v>270</v>
      </c>
      <c r="Y36" s="320" t="s">
        <v>273</v>
      </c>
      <c r="AA36" s="320" t="s">
        <v>273</v>
      </c>
      <c r="AB36" s="320" t="s">
        <v>273</v>
      </c>
      <c r="AC36" s="200"/>
      <c r="AD36" s="320" t="s">
        <v>273</v>
      </c>
      <c r="AE36" s="320" t="s">
        <v>273</v>
      </c>
      <c r="AF36" s="320" t="s">
        <v>273</v>
      </c>
      <c r="AG36" s="320" t="s">
        <v>273</v>
      </c>
      <c r="AH36" s="320" t="s">
        <v>273</v>
      </c>
      <c r="AI36" s="332" t="s">
        <v>384</v>
      </c>
      <c r="AK36" s="320" t="s">
        <v>273</v>
      </c>
      <c r="AL36" s="321" t="s">
        <v>270</v>
      </c>
      <c r="AM36" s="198"/>
    </row>
    <row r="37" spans="1:39" ht="15" customHeight="1" x14ac:dyDescent="0.2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198"/>
      <c r="L37" s="198"/>
      <c r="M37" s="198"/>
      <c r="N37" s="198"/>
      <c r="O37" s="200"/>
      <c r="P37" s="198"/>
      <c r="Q37" s="198"/>
      <c r="R37" s="198"/>
      <c r="S37" s="198"/>
      <c r="T37" s="198"/>
      <c r="U37" s="200"/>
      <c r="V37" s="198"/>
      <c r="W37" s="198"/>
      <c r="X37" s="200"/>
      <c r="Y37" s="198"/>
      <c r="Z37" s="200"/>
      <c r="AA37" s="198"/>
      <c r="AB37" s="198"/>
      <c r="AC37" s="200"/>
      <c r="AD37" s="198"/>
      <c r="AE37" s="198"/>
      <c r="AF37" s="198"/>
      <c r="AG37" s="198"/>
      <c r="AH37" s="198"/>
      <c r="AI37" s="198"/>
      <c r="AJ37" s="200"/>
      <c r="AK37" s="198"/>
      <c r="AL37" s="198"/>
      <c r="AM37" s="200"/>
    </row>
    <row r="38" spans="1:39" ht="15" customHeight="1" x14ac:dyDescent="0.2">
      <c r="A38" s="179" t="s">
        <v>572</v>
      </c>
      <c r="B38" s="203" t="s">
        <v>53</v>
      </c>
      <c r="C38" s="19" t="s">
        <v>198</v>
      </c>
      <c r="D38" s="19" t="s">
        <v>591</v>
      </c>
      <c r="E38" s="215" t="s">
        <v>200</v>
      </c>
      <c r="F38" s="6" t="s">
        <v>201</v>
      </c>
      <c r="G38" s="42" t="s">
        <v>586</v>
      </c>
      <c r="H38" s="65">
        <f>COUNTIF(J38:AD38, "WIN")/(COUNTIF(J38:AD38, "WIN")+COUNTIF(J38:AD38, "LOSE"))</f>
        <v>0.66666666666666663</v>
      </c>
      <c r="I38" s="65">
        <f>AK10</f>
        <v>0.5</v>
      </c>
      <c r="K38" s="328" t="s">
        <v>273</v>
      </c>
      <c r="L38" s="328" t="s">
        <v>273</v>
      </c>
      <c r="M38" s="329" t="s">
        <v>270</v>
      </c>
      <c r="N38" s="329" t="s">
        <v>270</v>
      </c>
      <c r="P38" s="329" t="s">
        <v>270</v>
      </c>
      <c r="Q38" s="328" t="s">
        <v>273</v>
      </c>
      <c r="R38" s="321" t="s">
        <v>270</v>
      </c>
      <c r="S38" s="321" t="s">
        <v>270</v>
      </c>
      <c r="T38" s="330" t="s">
        <v>270</v>
      </c>
      <c r="V38" s="328" t="s">
        <v>273</v>
      </c>
      <c r="W38" s="321" t="s">
        <v>270</v>
      </c>
      <c r="Y38" s="328" t="s">
        <v>273</v>
      </c>
      <c r="AA38" s="329" t="s">
        <v>270</v>
      </c>
      <c r="AB38" s="329" t="s">
        <v>270</v>
      </c>
      <c r="AC38" s="200"/>
      <c r="AD38" s="329" t="s">
        <v>270</v>
      </c>
      <c r="AE38" s="320" t="s">
        <v>273</v>
      </c>
      <c r="AF38" s="320" t="s">
        <v>273</v>
      </c>
      <c r="AG38" s="321" t="s">
        <v>270</v>
      </c>
      <c r="AH38" s="320" t="s">
        <v>273</v>
      </c>
      <c r="AI38" s="320" t="s">
        <v>273</v>
      </c>
      <c r="AJ38" s="200"/>
      <c r="AK38" s="324" t="s">
        <v>384</v>
      </c>
      <c r="AL38" s="320" t="s">
        <v>273</v>
      </c>
      <c r="AM38" s="198"/>
    </row>
    <row r="39" spans="1:39" ht="15" hidden="1" customHeight="1" x14ac:dyDescent="0.2">
      <c r="A39" s="62" t="s">
        <v>573</v>
      </c>
      <c r="B39" s="203" t="s">
        <v>53</v>
      </c>
      <c r="C39" s="42" t="s">
        <v>586</v>
      </c>
      <c r="D39" s="42" t="s">
        <v>592</v>
      </c>
      <c r="E39" s="215" t="s">
        <v>200</v>
      </c>
      <c r="F39" s="6" t="s">
        <v>201</v>
      </c>
      <c r="G39" s="19" t="s">
        <v>198</v>
      </c>
      <c r="H39" s="65">
        <f>COUNTIF(J39:AD39, "WIN")/(COUNTIF(J39:AD39, "WIN")+COUNTIF(J39:AD39, "LOSE"))</f>
        <v>0.53333333333333333</v>
      </c>
      <c r="I39" s="65">
        <f>AL10</f>
        <v>0.45</v>
      </c>
      <c r="K39" s="328" t="s">
        <v>273</v>
      </c>
      <c r="L39" s="328" t="s">
        <v>273</v>
      </c>
      <c r="M39" s="329" t="s">
        <v>270</v>
      </c>
      <c r="N39" s="328" t="s">
        <v>273</v>
      </c>
      <c r="P39" s="328" t="s">
        <v>273</v>
      </c>
      <c r="Q39" s="328" t="s">
        <v>273</v>
      </c>
      <c r="R39" s="321" t="s">
        <v>270</v>
      </c>
      <c r="S39" s="321" t="s">
        <v>270</v>
      </c>
      <c r="T39" s="330" t="s">
        <v>270</v>
      </c>
      <c r="V39" s="328" t="s">
        <v>273</v>
      </c>
      <c r="W39" s="321" t="s">
        <v>270</v>
      </c>
      <c r="Y39" s="328" t="s">
        <v>273</v>
      </c>
      <c r="AA39" s="329" t="s">
        <v>270</v>
      </c>
      <c r="AB39" s="329" t="s">
        <v>270</v>
      </c>
      <c r="AD39" s="329" t="s">
        <v>270</v>
      </c>
      <c r="AE39" s="320" t="s">
        <v>273</v>
      </c>
      <c r="AF39" s="320" t="s">
        <v>273</v>
      </c>
      <c r="AG39" s="320" t="s">
        <v>273</v>
      </c>
      <c r="AH39" s="320" t="s">
        <v>273</v>
      </c>
      <c r="AI39" s="320" t="s">
        <v>273</v>
      </c>
      <c r="AK39" s="321" t="s">
        <v>270</v>
      </c>
      <c r="AL39" s="324" t="s">
        <v>384</v>
      </c>
      <c r="AM39" s="198"/>
    </row>
    <row r="40" spans="1:39" ht="15" customHeight="1" x14ac:dyDescent="0.2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198"/>
      <c r="L40" s="198"/>
      <c r="M40" s="198"/>
      <c r="N40" s="198"/>
      <c r="O40" s="200"/>
      <c r="P40" s="198"/>
      <c r="Q40" s="198"/>
      <c r="R40" s="198"/>
      <c r="S40" s="198"/>
      <c r="T40" s="198"/>
      <c r="U40" s="200"/>
      <c r="V40" s="198"/>
      <c r="W40" s="198"/>
      <c r="X40" s="200"/>
      <c r="Y40" s="198"/>
      <c r="Z40" s="200"/>
      <c r="AA40" s="198"/>
      <c r="AB40" s="198"/>
      <c r="AC40" s="200"/>
      <c r="AD40" s="198"/>
      <c r="AE40" s="198"/>
      <c r="AF40" s="198"/>
      <c r="AG40" s="198"/>
      <c r="AH40" s="198"/>
      <c r="AI40" s="198"/>
      <c r="AJ40" s="200"/>
      <c r="AK40" s="198"/>
      <c r="AL40" s="198"/>
      <c r="AM40" s="200"/>
    </row>
    <row r="41" spans="1:39" ht="15" customHeight="1" x14ac:dyDescent="0.2">
      <c r="C41" s="161" t="s">
        <v>606</v>
      </c>
      <c r="D41" s="161" t="s">
        <v>607</v>
      </c>
    </row>
    <row r="42" spans="1:39" ht="15" customHeight="1" x14ac:dyDescent="0.2">
      <c r="C42" s="42" t="s">
        <v>199</v>
      </c>
      <c r="D42" s="218" t="s">
        <v>1</v>
      </c>
    </row>
    <row r="43" spans="1:39" ht="15" customHeight="1" x14ac:dyDescent="0.2">
      <c r="C43" s="42" t="s">
        <v>587</v>
      </c>
      <c r="D43" s="19" t="s">
        <v>88</v>
      </c>
    </row>
    <row r="44" spans="1:39" ht="15" customHeight="1" x14ac:dyDescent="0.2">
      <c r="C44" s="216" t="s">
        <v>278</v>
      </c>
      <c r="D44" s="19" t="s">
        <v>89</v>
      </c>
    </row>
    <row r="45" spans="1:39" ht="15" customHeight="1" x14ac:dyDescent="0.2">
      <c r="C45" s="42" t="s">
        <v>149</v>
      </c>
      <c r="D45" s="19" t="s">
        <v>94</v>
      </c>
    </row>
    <row r="46" spans="1:39" ht="15" customHeight="1" x14ac:dyDescent="0.2">
      <c r="C46" s="42" t="s">
        <v>202</v>
      </c>
      <c r="D46" s="19" t="s">
        <v>608</v>
      </c>
    </row>
  </sheetData>
  <conditionalFormatting sqref="A9:XFD10">
    <cfRule type="colorScale" priority="1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H1:I1048576">
    <cfRule type="colorScale" priority="1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J33 X33:Z33 J31:L32 J34:L36 J37:CR37 O34:V36 J40:CR68 J38:V39 X34:CR36 X38:CR39 X31:CR32 O31:V32 M31:N36 AD33:CR33 AC14:CR15 W31:W33 J11:CR13 O33:U33 J14:Z15 J16:CR30">
    <cfRule type="containsText" dxfId="26" priority="10" operator="containsText" text="MIRROR">
      <formula>NOT(ISERROR(SEARCH("MIRROR",J11)))</formula>
    </cfRule>
    <cfRule type="containsText" dxfId="25" priority="11" operator="containsText" text="WIN">
      <formula>NOT(ISERROR(SEARCH("WIN",J11)))</formula>
    </cfRule>
    <cfRule type="containsText" dxfId="24" priority="12" operator="containsText" text="LOSE">
      <formula>NOT(ISERROR(SEARCH("LOSE",J11)))</formula>
    </cfRule>
  </conditionalFormatting>
  <conditionalFormatting sqref="AB14:AB15">
    <cfRule type="containsText" dxfId="23" priority="7" operator="containsText" text="MIRROR">
      <formula>NOT(ISERROR(SEARCH("MIRROR",AB14)))</formula>
    </cfRule>
    <cfRule type="containsText" dxfId="22" priority="8" operator="containsText" text="WIN">
      <formula>NOT(ISERROR(SEARCH("WIN",AB14)))</formula>
    </cfRule>
    <cfRule type="containsText" dxfId="21" priority="9" operator="containsText" text="LOSE">
      <formula>NOT(ISERROR(SEARCH("LOSE",AB14)))</formula>
    </cfRule>
  </conditionalFormatting>
  <conditionalFormatting sqref="AA15">
    <cfRule type="containsText" dxfId="20" priority="4" operator="containsText" text="MIRROR">
      <formula>NOT(ISERROR(SEARCH("MIRROR",AA15)))</formula>
    </cfRule>
    <cfRule type="containsText" dxfId="19" priority="5" operator="containsText" text="WIN">
      <formula>NOT(ISERROR(SEARCH("WIN",AA15)))</formula>
    </cfRule>
    <cfRule type="containsText" dxfId="18" priority="6" operator="containsText" text="LOSE">
      <formula>NOT(ISERROR(SEARCH("LOSE",AA15)))</formula>
    </cfRule>
  </conditionalFormatting>
  <conditionalFormatting sqref="AA14">
    <cfRule type="containsText" dxfId="17" priority="1" operator="containsText" text="MIRROR">
      <formula>NOT(ISERROR(SEARCH("MIRROR",AA14)))</formula>
    </cfRule>
    <cfRule type="containsText" dxfId="16" priority="2" operator="containsText" text="WIN">
      <formula>NOT(ISERROR(SEARCH("WIN",AA14)))</formula>
    </cfRule>
    <cfRule type="containsText" dxfId="15" priority="3" operator="containsText" text="LOSE">
      <formula>NOT(ISERROR(SEARCH("LOSE",AA14)))</formula>
    </cfRule>
  </conditionalFormatting>
  <pageMargins left="0.7" right="0.7" top="0.75" bottom="0.75" header="0.3" footer="0.3"/>
  <pageSetup scale="10" firstPageNumber="0" fitToWidth="0" fitToHeight="0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603A-E5B9-FC4A-BBE8-2183887FF9E7}">
  <dimension ref="A1:AM46"/>
  <sheetViews>
    <sheetView zoomScale="85" zoomScaleNormal="85" workbookViewId="0">
      <pane xSplit="10" topLeftCell="K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9.28125" style="161" bestFit="1" customWidth="1"/>
    <col min="9" max="9" width="9.28125" style="161" customWidth="1"/>
    <col min="10" max="10" width="2.28515625" style="198" customWidth="1"/>
    <col min="11" max="11" width="9.01171875" style="161" bestFit="1" customWidth="1"/>
    <col min="12" max="14" width="9.01171875" style="161" customWidth="1"/>
    <col min="15" max="15" width="2.28515625" style="198" customWidth="1"/>
    <col min="16" max="20" width="9.01171875" style="161" customWidth="1"/>
    <col min="21" max="21" width="2.28515625" style="198" customWidth="1"/>
    <col min="22" max="23" width="9.01171875" style="161" customWidth="1"/>
    <col min="24" max="24" width="2.28515625" style="198" customWidth="1"/>
    <col min="25" max="25" width="9.01171875" style="161" customWidth="1"/>
    <col min="26" max="26" width="2.28515625" style="198" customWidth="1"/>
    <col min="27" max="27" width="9.01171875" style="161" bestFit="1" customWidth="1"/>
    <col min="28" max="28" width="9.01171875" style="161" customWidth="1"/>
    <col min="29" max="29" width="2.28515625" style="198" customWidth="1"/>
    <col min="30" max="35" width="8.47265625" style="161" customWidth="1"/>
    <col min="36" max="36" width="2.28515625" style="198" customWidth="1"/>
    <col min="37" max="38" width="8.47265625" style="161" customWidth="1"/>
    <col min="39" max="39" width="2.28515625" style="161" customWidth="1"/>
    <col min="40" max="57" width="8.47265625" style="161" customWidth="1"/>
    <col min="58" max="16384" width="8.47265625" style="161"/>
  </cols>
  <sheetData>
    <row r="1" spans="1:39" x14ac:dyDescent="0.2">
      <c r="A1" s="161" t="s">
        <v>353</v>
      </c>
      <c r="K1" s="198"/>
      <c r="L1" s="198"/>
      <c r="M1" s="198"/>
      <c r="N1" s="198"/>
      <c r="P1" s="198"/>
      <c r="Q1" s="198"/>
      <c r="R1" s="198"/>
      <c r="S1" s="198"/>
      <c r="T1" s="198"/>
      <c r="V1" s="198"/>
      <c r="W1" s="198"/>
      <c r="Y1" s="198"/>
      <c r="AA1" s="198"/>
      <c r="AB1" s="198"/>
      <c r="AD1" s="198"/>
      <c r="AE1" s="198"/>
      <c r="AF1" s="198"/>
      <c r="AG1" s="198"/>
      <c r="AH1" s="198"/>
      <c r="AI1" s="198"/>
      <c r="AK1" s="198"/>
      <c r="AL1" s="198"/>
      <c r="AM1" s="198"/>
    </row>
    <row r="2" spans="1:39" ht="14.25" customHeight="1" x14ac:dyDescent="0.2">
      <c r="A2" s="161" t="s">
        <v>553</v>
      </c>
      <c r="J2" s="200"/>
      <c r="K2" s="57" t="s">
        <v>554</v>
      </c>
      <c r="L2" s="62" t="s">
        <v>463</v>
      </c>
      <c r="M2" s="195" t="s">
        <v>555</v>
      </c>
      <c r="N2" s="195" t="s">
        <v>555</v>
      </c>
      <c r="O2" s="200"/>
      <c r="P2" s="57" t="s">
        <v>556</v>
      </c>
      <c r="Q2" s="57" t="s">
        <v>557</v>
      </c>
      <c r="R2" s="57" t="s">
        <v>558</v>
      </c>
      <c r="S2" s="62" t="s">
        <v>559</v>
      </c>
      <c r="T2" s="179" t="s">
        <v>560</v>
      </c>
      <c r="U2" s="200"/>
      <c r="V2" s="57" t="s">
        <v>561</v>
      </c>
      <c r="W2" s="195" t="s">
        <v>562</v>
      </c>
      <c r="X2" s="200"/>
      <c r="Y2" s="57" t="s">
        <v>563</v>
      </c>
      <c r="Z2" s="200"/>
      <c r="AA2" s="62" t="s">
        <v>564</v>
      </c>
      <c r="AB2" s="57" t="s">
        <v>565</v>
      </c>
      <c r="AC2" s="200"/>
      <c r="AD2" s="57" t="s">
        <v>566</v>
      </c>
      <c r="AE2" s="179" t="s">
        <v>567</v>
      </c>
      <c r="AF2" s="195" t="s">
        <v>568</v>
      </c>
      <c r="AG2" s="62" t="s">
        <v>569</v>
      </c>
      <c r="AH2" s="62" t="s">
        <v>570</v>
      </c>
      <c r="AI2" s="57" t="s">
        <v>571</v>
      </c>
      <c r="AJ2" s="200"/>
      <c r="AK2" s="179" t="s">
        <v>572</v>
      </c>
      <c r="AL2" s="62" t="s">
        <v>573</v>
      </c>
      <c r="AM2" s="200"/>
    </row>
    <row r="3" spans="1:39" ht="14.25" customHeight="1" x14ac:dyDescent="0.2">
      <c r="A3" s="179" t="s">
        <v>560</v>
      </c>
      <c r="B3" s="179" t="s">
        <v>574</v>
      </c>
      <c r="C3" s="218" t="s">
        <v>1</v>
      </c>
      <c r="D3" s="42" t="s">
        <v>575</v>
      </c>
      <c r="E3" s="128" t="s">
        <v>576</v>
      </c>
      <c r="F3" s="219" t="s">
        <v>577</v>
      </c>
      <c r="G3" s="216" t="s">
        <v>153</v>
      </c>
      <c r="H3" s="210">
        <f>H21</f>
        <v>0.2857142857142857</v>
      </c>
      <c r="I3" s="210">
        <f>I21</f>
        <v>0.47368421052631576</v>
      </c>
      <c r="J3" s="200"/>
      <c r="K3" s="203" t="s">
        <v>578</v>
      </c>
      <c r="L3" s="179" t="s">
        <v>52</v>
      </c>
      <c r="M3" s="179" t="s">
        <v>574</v>
      </c>
      <c r="N3" s="179" t="s">
        <v>574</v>
      </c>
      <c r="O3" s="200"/>
      <c r="P3" s="179" t="s">
        <v>579</v>
      </c>
      <c r="Q3" s="203" t="s">
        <v>580</v>
      </c>
      <c r="R3" s="179" t="s">
        <v>574</v>
      </c>
      <c r="S3" s="179" t="s">
        <v>574</v>
      </c>
      <c r="T3" s="179" t="s">
        <v>574</v>
      </c>
      <c r="U3" s="200"/>
      <c r="V3" s="203" t="s">
        <v>53</v>
      </c>
      <c r="W3" s="203" t="s">
        <v>581</v>
      </c>
      <c r="X3" s="200"/>
      <c r="Y3" s="179" t="s">
        <v>574</v>
      </c>
      <c r="Z3" s="200"/>
      <c r="AA3" s="203" t="s">
        <v>582</v>
      </c>
      <c r="AB3" s="203" t="s">
        <v>582</v>
      </c>
      <c r="AC3" s="200"/>
      <c r="AD3" s="203" t="s">
        <v>583</v>
      </c>
      <c r="AE3" s="203" t="s">
        <v>582</v>
      </c>
      <c r="AF3" s="203" t="s">
        <v>582</v>
      </c>
      <c r="AG3" s="179" t="s">
        <v>574</v>
      </c>
      <c r="AH3" s="179" t="s">
        <v>581</v>
      </c>
      <c r="AI3" s="179" t="s">
        <v>581</v>
      </c>
      <c r="AJ3" s="200"/>
      <c r="AK3" s="203" t="s">
        <v>53</v>
      </c>
      <c r="AL3" s="203" t="s">
        <v>53</v>
      </c>
      <c r="AM3" s="200"/>
    </row>
    <row r="4" spans="1:39" x14ac:dyDescent="0.2">
      <c r="A4" s="179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1" t="s">
        <v>585</v>
      </c>
      <c r="H4" s="175">
        <f>H23</f>
        <v>0.8571428571428571</v>
      </c>
      <c r="I4" s="175">
        <f>I23</f>
        <v>0.78947368421052633</v>
      </c>
      <c r="J4" s="200"/>
      <c r="K4" s="216" t="s">
        <v>153</v>
      </c>
      <c r="L4" s="128" t="s">
        <v>90</v>
      </c>
      <c r="M4" s="19" t="s">
        <v>555</v>
      </c>
      <c r="N4" s="19" t="s">
        <v>555</v>
      </c>
      <c r="O4" s="200"/>
      <c r="P4" s="42" t="s">
        <v>586</v>
      </c>
      <c r="Q4" s="42" t="s">
        <v>586</v>
      </c>
      <c r="R4" s="218" t="s">
        <v>1</v>
      </c>
      <c r="S4" s="218" t="s">
        <v>1</v>
      </c>
      <c r="T4" s="218" t="s">
        <v>1</v>
      </c>
      <c r="U4" s="200"/>
      <c r="V4" s="19" t="s">
        <v>88</v>
      </c>
      <c r="W4" s="216" t="s">
        <v>278</v>
      </c>
      <c r="X4" s="200"/>
      <c r="Y4" s="42" t="s">
        <v>149</v>
      </c>
      <c r="Z4" s="200"/>
      <c r="AA4" s="6" t="s">
        <v>284</v>
      </c>
      <c r="AB4" s="19" t="s">
        <v>555</v>
      </c>
      <c r="AC4" s="200"/>
      <c r="AD4" s="42" t="s">
        <v>587</v>
      </c>
      <c r="AE4" s="42" t="s">
        <v>213</v>
      </c>
      <c r="AF4" s="19" t="s">
        <v>99</v>
      </c>
      <c r="AG4" s="19" t="s">
        <v>555</v>
      </c>
      <c r="AH4" s="42" t="s">
        <v>374</v>
      </c>
      <c r="AI4" s="218" t="s">
        <v>275</v>
      </c>
      <c r="AJ4" s="200"/>
      <c r="AK4" s="19" t="s">
        <v>198</v>
      </c>
      <c r="AL4" s="42" t="s">
        <v>586</v>
      </c>
      <c r="AM4" s="200"/>
    </row>
    <row r="5" spans="1:39" x14ac:dyDescent="0.2">
      <c r="A5" s="179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H26</f>
        <v>0.5</v>
      </c>
      <c r="I5" s="175">
        <f>I26</f>
        <v>0.63157894736842102</v>
      </c>
      <c r="J5" s="200"/>
      <c r="K5" s="19" t="s">
        <v>88</v>
      </c>
      <c r="L5" s="19" t="s">
        <v>88</v>
      </c>
      <c r="M5" s="215" t="s">
        <v>200</v>
      </c>
      <c r="N5" s="215" t="s">
        <v>200</v>
      </c>
      <c r="O5" s="200"/>
      <c r="P5" s="128" t="s">
        <v>576</v>
      </c>
      <c r="Q5" s="218" t="s">
        <v>1</v>
      </c>
      <c r="R5" s="218" t="s">
        <v>275</v>
      </c>
      <c r="S5" s="218" t="s">
        <v>5</v>
      </c>
      <c r="T5" s="42" t="s">
        <v>575</v>
      </c>
      <c r="U5" s="200"/>
      <c r="V5" s="6" t="s">
        <v>584</v>
      </c>
      <c r="W5" s="6" t="s">
        <v>588</v>
      </c>
      <c r="X5" s="200"/>
      <c r="Y5" s="128" t="s">
        <v>90</v>
      </c>
      <c r="Z5" s="200"/>
      <c r="AA5" s="6" t="s">
        <v>383</v>
      </c>
      <c r="AB5" s="6" t="s">
        <v>383</v>
      </c>
      <c r="AC5" s="200"/>
      <c r="AD5" s="42" t="s">
        <v>589</v>
      </c>
      <c r="AE5" s="19" t="s">
        <v>590</v>
      </c>
      <c r="AF5" s="19" t="s">
        <v>590</v>
      </c>
      <c r="AG5" s="216" t="s">
        <v>375</v>
      </c>
      <c r="AH5" s="218" t="s">
        <v>275</v>
      </c>
      <c r="AI5" s="6" t="s">
        <v>2</v>
      </c>
      <c r="AJ5" s="200"/>
      <c r="AK5" s="19" t="s">
        <v>591</v>
      </c>
      <c r="AL5" s="42" t="s">
        <v>592</v>
      </c>
      <c r="AM5" s="200"/>
    </row>
    <row r="6" spans="1:39" ht="16.5" customHeight="1" x14ac:dyDescent="0.2">
      <c r="A6" s="179" t="s">
        <v>567</v>
      </c>
      <c r="B6" s="203" t="s">
        <v>582</v>
      </c>
      <c r="C6" s="42" t="s">
        <v>213</v>
      </c>
      <c r="D6" s="19" t="s">
        <v>590</v>
      </c>
      <c r="E6" s="6" t="s">
        <v>2</v>
      </c>
      <c r="F6" s="326" t="s">
        <v>520</v>
      </c>
      <c r="G6" s="42" t="s">
        <v>589</v>
      </c>
      <c r="H6" s="175">
        <f>H32</f>
        <v>0.46666666666666667</v>
      </c>
      <c r="I6" s="175">
        <f>I32</f>
        <v>0.73684210526315785</v>
      </c>
      <c r="J6" s="200"/>
      <c r="K6" s="19" t="s">
        <v>89</v>
      </c>
      <c r="L6" s="218" t="s">
        <v>463</v>
      </c>
      <c r="M6" s="42" t="s">
        <v>593</v>
      </c>
      <c r="N6" s="42" t="s">
        <v>593</v>
      </c>
      <c r="O6" s="200"/>
      <c r="P6" s="215" t="s">
        <v>594</v>
      </c>
      <c r="Q6" s="128" t="s">
        <v>595</v>
      </c>
      <c r="R6" s="128" t="s">
        <v>576</v>
      </c>
      <c r="S6" s="216" t="s">
        <v>153</v>
      </c>
      <c r="T6" s="128" t="s">
        <v>576</v>
      </c>
      <c r="U6" s="200"/>
      <c r="V6" s="6" t="s">
        <v>348</v>
      </c>
      <c r="W6" s="19" t="s">
        <v>277</v>
      </c>
      <c r="X6" s="200"/>
      <c r="Y6" s="128" t="s">
        <v>381</v>
      </c>
      <c r="Z6" s="200"/>
      <c r="AA6" s="6" t="s">
        <v>376</v>
      </c>
      <c r="AB6" s="6" t="s">
        <v>376</v>
      </c>
      <c r="AC6" s="200"/>
      <c r="AD6" s="19" t="s">
        <v>590</v>
      </c>
      <c r="AE6" s="6" t="s">
        <v>2</v>
      </c>
      <c r="AF6" s="6" t="s">
        <v>2</v>
      </c>
      <c r="AG6" s="6" t="s">
        <v>2</v>
      </c>
      <c r="AH6" s="6" t="s">
        <v>2</v>
      </c>
      <c r="AI6" s="42" t="s">
        <v>213</v>
      </c>
      <c r="AJ6" s="200"/>
      <c r="AK6" s="215" t="s">
        <v>200</v>
      </c>
      <c r="AL6" s="215" t="s">
        <v>200</v>
      </c>
      <c r="AM6" s="200"/>
    </row>
    <row r="7" spans="1:39" ht="12.75" customHeight="1" x14ac:dyDescent="0.2">
      <c r="A7" s="179" t="s">
        <v>572</v>
      </c>
      <c r="B7" s="203" t="s">
        <v>53</v>
      </c>
      <c r="C7" s="19" t="s">
        <v>198</v>
      </c>
      <c r="D7" s="19" t="s">
        <v>591</v>
      </c>
      <c r="E7" s="215" t="s">
        <v>200</v>
      </c>
      <c r="F7" s="6" t="s">
        <v>201</v>
      </c>
      <c r="G7" s="42" t="s">
        <v>586</v>
      </c>
      <c r="H7" s="65">
        <f>H38</f>
        <v>0.66666666666666663</v>
      </c>
      <c r="I7" s="65">
        <f>I38</f>
        <v>0.5</v>
      </c>
      <c r="J7" s="200"/>
      <c r="K7" s="6" t="s">
        <v>348</v>
      </c>
      <c r="L7" s="215" t="s">
        <v>594</v>
      </c>
      <c r="M7" s="218" t="s">
        <v>151</v>
      </c>
      <c r="N7" s="326" t="s">
        <v>520</v>
      </c>
      <c r="O7" s="200"/>
      <c r="P7" s="250" t="s">
        <v>596</v>
      </c>
      <c r="Q7" s="215" t="s">
        <v>543</v>
      </c>
      <c r="R7" s="219" t="s">
        <v>577</v>
      </c>
      <c r="S7" s="128" t="s">
        <v>595</v>
      </c>
      <c r="T7" s="219" t="s">
        <v>577</v>
      </c>
      <c r="U7" s="200"/>
      <c r="V7" s="19" t="s">
        <v>89</v>
      </c>
      <c r="W7" s="128" t="s">
        <v>597</v>
      </c>
      <c r="X7" s="200"/>
      <c r="Y7" s="218" t="s">
        <v>378</v>
      </c>
      <c r="Z7" s="200"/>
      <c r="AA7" s="42" t="s">
        <v>213</v>
      </c>
      <c r="AB7" s="42" t="s">
        <v>213</v>
      </c>
      <c r="AC7" s="200"/>
      <c r="AD7" s="6" t="s">
        <v>2</v>
      </c>
      <c r="AE7" s="326" t="s">
        <v>520</v>
      </c>
      <c r="AF7" s="42" t="s">
        <v>213</v>
      </c>
      <c r="AG7" s="326" t="s">
        <v>598</v>
      </c>
      <c r="AH7" s="326" t="s">
        <v>598</v>
      </c>
      <c r="AI7" s="326" t="s">
        <v>598</v>
      </c>
      <c r="AJ7" s="200"/>
      <c r="AK7" s="6" t="s">
        <v>201</v>
      </c>
      <c r="AL7" s="6" t="s">
        <v>201</v>
      </c>
      <c r="AM7" s="200"/>
    </row>
    <row r="8" spans="1:39" x14ac:dyDescent="0.2">
      <c r="J8" s="200"/>
      <c r="K8" s="6" t="s">
        <v>599</v>
      </c>
      <c r="L8" s="216" t="s">
        <v>278</v>
      </c>
      <c r="M8" s="218" t="s">
        <v>5</v>
      </c>
      <c r="N8" s="218" t="s">
        <v>5</v>
      </c>
      <c r="O8" s="200"/>
      <c r="P8" s="218" t="s">
        <v>600</v>
      </c>
      <c r="Q8" s="42" t="s">
        <v>498</v>
      </c>
      <c r="R8" s="42" t="s">
        <v>587</v>
      </c>
      <c r="S8" s="19" t="s">
        <v>555</v>
      </c>
      <c r="T8" s="216" t="s">
        <v>153</v>
      </c>
      <c r="U8" s="200"/>
      <c r="V8" s="216" t="s">
        <v>585</v>
      </c>
      <c r="W8" s="128" t="s">
        <v>601</v>
      </c>
      <c r="X8" s="200"/>
      <c r="Y8" s="216" t="s">
        <v>278</v>
      </c>
      <c r="Z8" s="200"/>
      <c r="AA8" s="19" t="s">
        <v>555</v>
      </c>
      <c r="AB8" s="6" t="s">
        <v>284</v>
      </c>
      <c r="AC8" s="200"/>
      <c r="AD8" s="326" t="s">
        <v>520</v>
      </c>
      <c r="AE8" s="42" t="s">
        <v>589</v>
      </c>
      <c r="AF8" s="42" t="s">
        <v>589</v>
      </c>
      <c r="AG8" s="218" t="s">
        <v>5</v>
      </c>
      <c r="AH8" s="42" t="s">
        <v>575</v>
      </c>
      <c r="AI8" s="218" t="s">
        <v>281</v>
      </c>
      <c r="AJ8" s="200"/>
      <c r="AK8" s="42" t="s">
        <v>586</v>
      </c>
      <c r="AL8" s="19" t="s">
        <v>198</v>
      </c>
      <c r="AM8" s="200"/>
    </row>
    <row r="9" spans="1:39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0.35714285714285715</v>
      </c>
      <c r="L9" s="175">
        <f>H13</f>
        <v>0.5714285714285714</v>
      </c>
      <c r="M9" s="175">
        <f>H14</f>
        <v>0.21428571428571427</v>
      </c>
      <c r="N9" s="175">
        <f>H15</f>
        <v>0.21428571428571427</v>
      </c>
      <c r="O9" s="200"/>
      <c r="P9" s="175">
        <f>H17</f>
        <v>0.7857142857142857</v>
      </c>
      <c r="Q9" s="65">
        <f>H18</f>
        <v>0.7142857142857143</v>
      </c>
      <c r="R9" s="65">
        <f>H19</f>
        <v>0.30769230769230771</v>
      </c>
      <c r="S9" s="65">
        <f>H20</f>
        <v>0.30769230769230771</v>
      </c>
      <c r="T9" s="65">
        <f>H21</f>
        <v>0.2857142857142857</v>
      </c>
      <c r="U9" s="200"/>
      <c r="V9" s="175">
        <f>H23</f>
        <v>0.8571428571428571</v>
      </c>
      <c r="W9" s="175">
        <f>H24</f>
        <v>0.6428571428571429</v>
      </c>
      <c r="X9" s="200"/>
      <c r="Y9" s="175">
        <f>H26</f>
        <v>0.5</v>
      </c>
      <c r="Z9" s="200"/>
      <c r="AA9" s="175">
        <f>H28</f>
        <v>0.42857142857142855</v>
      </c>
      <c r="AB9" s="175">
        <f>H29</f>
        <v>0.35714285714285715</v>
      </c>
      <c r="AC9" s="200"/>
      <c r="AD9" s="175">
        <f>H31</f>
        <v>0.42857142857142855</v>
      </c>
      <c r="AE9" s="175">
        <f>H32</f>
        <v>0.46666666666666667</v>
      </c>
      <c r="AF9" s="175">
        <f>H33</f>
        <v>0.53333333333333333</v>
      </c>
      <c r="AG9" s="175">
        <f>H34</f>
        <v>0.33333333333333331</v>
      </c>
      <c r="AH9" s="175">
        <f>H35</f>
        <v>0.33333333333333331</v>
      </c>
      <c r="AI9" s="175">
        <f>H36</f>
        <v>0.4</v>
      </c>
      <c r="AJ9" s="200"/>
      <c r="AK9" s="175">
        <f>H38</f>
        <v>0.66666666666666663</v>
      </c>
      <c r="AL9" s="175">
        <f>H39</f>
        <v>0.53333333333333333</v>
      </c>
      <c r="AM9" s="200"/>
    </row>
    <row r="10" spans="1:39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COUNTIF(K$11:K$37, "LOSE")/(COUNTIF(K$11:K$37, "WIN")+COUNTIF(K$11:K$37, "LOSE"))</f>
        <v>0.31578947368421051</v>
      </c>
      <c r="L10" s="65">
        <f>COUNTIF(L$11:L$37, "LOSE")/(COUNTIF(L$11:L$37, "WIN")+COUNTIF(L$11:L$37, "LOSE"))</f>
        <v>0.47368421052631576</v>
      </c>
      <c r="M10" s="65">
        <f>COUNTIF(M$11:M$37, "LOSE")/(COUNTIF(M$11:M$37, "WIN")+COUNTIF(M$11:M$37, "LOSE"))</f>
        <v>0.42105263157894735</v>
      </c>
      <c r="N10" s="65">
        <f>COUNTIF(N$11:N$37, "LOSE")/(COUNTIF(N$11:N$37, "WIN")+COUNTIF(N$11:N$37, "LOSE"))</f>
        <v>0.73684210526315785</v>
      </c>
      <c r="O10" s="200"/>
      <c r="P10" s="65">
        <f>COUNTIF(P$11:P$37, "LOSE")/(COUNTIF(P$11:P$37, "WIN")+COUNTIF(P$11:P$37, "LOSE"))</f>
        <v>0.73684210526315785</v>
      </c>
      <c r="Q10" s="65">
        <f>COUNTIF(Q$11:Q$37, "LOSE")/(COUNTIF(Q$11:Q$37, "WIN")+COUNTIF(Q$11:Q$37, "LOSE"))</f>
        <v>0.73684210526315785</v>
      </c>
      <c r="R10" s="65">
        <f>COUNTIF(R$11:R$37, "LOSE")/(COUNTIF(R$11:R$37, "WIN")+COUNTIF(R$11:R$37, "LOSE"))</f>
        <v>0.44444444444444442</v>
      </c>
      <c r="S10" s="65">
        <f>COUNTIF(S$11:S$37, "LOSE")/(COUNTIF(S$11:S$37, "WIN")+COUNTIF(S$11:S$37, "LOSE"))</f>
        <v>0.3888888888888889</v>
      </c>
      <c r="T10" s="65">
        <f>COUNTIF(T$11:T$37, "LOSE")/(COUNTIF(T$11:T$37, "WIN")+COUNTIF(T$11:T$37, "LOSE"))</f>
        <v>0.47368421052631576</v>
      </c>
      <c r="U10" s="200"/>
      <c r="V10" s="65">
        <f>COUNTIF(V$11:V$37, "LOSE")/(COUNTIF(V$11:V$37, "WIN")+COUNTIF(V$11:V$37, "LOSE"))</f>
        <v>0.78947368421052633</v>
      </c>
      <c r="W10" s="65">
        <f>COUNTIF(W$11:W$37, "LOSE")/(COUNTIF(W$11:W$37, "WIN")+COUNTIF(W$11:W$37, "LOSE"))</f>
        <v>0.31578947368421051</v>
      </c>
      <c r="X10" s="200"/>
      <c r="Y10" s="65">
        <f>COUNTIF(Y$11:Y$37, "LOSE")/(COUNTIF(Y$11:Y$37, "WIN")+COUNTIF(Y$11:Y$37, "LOSE"))</f>
        <v>0.63157894736842102</v>
      </c>
      <c r="Z10" s="200"/>
      <c r="AA10" s="65">
        <f>COUNTIF(AA$11:AA$37, "LOSE")/(COUNTIF(AA$11:AA$37, "WIN")+COUNTIF(AA$11:AA$37, "LOSE"))</f>
        <v>0.52631578947368418</v>
      </c>
      <c r="AB10" s="65">
        <f>COUNTIF(AB$11:AB$37, "LOSE")/(COUNTIF(AB$11:AB$37, "WIN")+COUNTIF(AB$11:AB$37, "LOSE"))</f>
        <v>0.57894736842105265</v>
      </c>
      <c r="AC10" s="200"/>
      <c r="AD10" s="65">
        <f>COUNTIF(AD$11:AD$37, "LOSE")/(COUNTIF(AD$11:AD$37, "WIN")+COUNTIF(AD$11:AD$37, "LOSE"))</f>
        <v>0.63157894736842102</v>
      </c>
      <c r="AE10" s="65">
        <f>COUNTIF(AE$11:AE$37, "LOSE")/(COUNTIF(AE$11:AE$37, "WIN")+COUNTIF(AE$11:AE$37, "LOSE"))</f>
        <v>0.73684210526315785</v>
      </c>
      <c r="AF10" s="65">
        <f>COUNTIF(AF$11:AF$37, "LOSE")/(COUNTIF(AF$11:AF$37, "WIN")+COUNTIF(AF$11:AF$37, "LOSE"))</f>
        <v>0.85</v>
      </c>
      <c r="AG10" s="65">
        <f>COUNTIF(AG$11:AG$37, "LOSE")/(COUNTIF(AG$11:AG$37, "WIN")+COUNTIF(AG$11:AG$37, "LOSE"))</f>
        <v>0.52631578947368418</v>
      </c>
      <c r="AH10" s="65">
        <f>COUNTIF(AH$11:AH$37, "LOSE")/(COUNTIF(AH$11:AH$37, "WIN")+COUNTIF(AH$11:AH$37, "LOSE"))</f>
        <v>0.36842105263157893</v>
      </c>
      <c r="AI10" s="65">
        <f>COUNTIF(AI$11:AI$37, "LOSE")/(COUNTIF(AI$11:AI$37, "WIN")+COUNTIF(AI$11:AI$37, "LOSE"))</f>
        <v>0.10526315789473684</v>
      </c>
      <c r="AJ10" s="200"/>
      <c r="AK10" s="65">
        <f>COUNTIF(AK$11:AK$37, "LOSE")/(COUNTIF(AK$11:AK$37, "WIN")+COUNTIF(AK$11:AK$37, "LOSE"))</f>
        <v>0.5</v>
      </c>
      <c r="AL10" s="65">
        <f>COUNTIF(AL$11:AL$37, "LOSE")/(COUNTIF(AL$11:AL$37, "WIN")+COUNTIF(AL$11:AL$37, "LOSE"))</f>
        <v>0.45</v>
      </c>
      <c r="AM10" s="200"/>
    </row>
    <row r="11" spans="1:39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O11" s="200"/>
      <c r="U11" s="200"/>
      <c r="X11" s="200"/>
      <c r="Z11" s="200"/>
      <c r="AC11" s="200"/>
      <c r="AJ11" s="200"/>
      <c r="AM11" s="200"/>
    </row>
    <row r="12" spans="1:39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COUNTIF(J12:AD12, "WIN")/(COUNTIF(J12:AD12, "WIN")+COUNTIF(J12:AD12, "LOSE"))</f>
        <v>0.35714285714285715</v>
      </c>
      <c r="I12" s="65">
        <f>K10</f>
        <v>0.31578947368421051</v>
      </c>
      <c r="J12" s="200"/>
      <c r="K12" s="324" t="s">
        <v>384</v>
      </c>
      <c r="L12" s="328" t="s">
        <v>273</v>
      </c>
      <c r="M12" s="321" t="s">
        <v>270</v>
      </c>
      <c r="N12" s="329" t="s">
        <v>270</v>
      </c>
      <c r="O12" s="200"/>
      <c r="P12" s="328" t="s">
        <v>273</v>
      </c>
      <c r="Q12" s="328" t="s">
        <v>273</v>
      </c>
      <c r="R12" s="320" t="s">
        <v>273</v>
      </c>
      <c r="S12" s="320" t="s">
        <v>273</v>
      </c>
      <c r="T12" s="321" t="s">
        <v>270</v>
      </c>
      <c r="U12" s="200"/>
      <c r="V12" s="328" t="s">
        <v>273</v>
      </c>
      <c r="W12" s="329" t="s">
        <v>270</v>
      </c>
      <c r="X12" s="200"/>
      <c r="Y12" s="328" t="s">
        <v>273</v>
      </c>
      <c r="Z12" s="200"/>
      <c r="AA12" s="328" t="s">
        <v>273</v>
      </c>
      <c r="AB12" s="328" t="s">
        <v>273</v>
      </c>
      <c r="AC12" s="200"/>
      <c r="AD12" s="329" t="s">
        <v>270</v>
      </c>
      <c r="AE12" s="320" t="s">
        <v>273</v>
      </c>
      <c r="AF12" s="320" t="s">
        <v>273</v>
      </c>
      <c r="AG12" s="321" t="s">
        <v>270</v>
      </c>
      <c r="AH12" s="321" t="s">
        <v>270</v>
      </c>
      <c r="AI12" s="321" t="s">
        <v>270</v>
      </c>
      <c r="AJ12" s="200"/>
      <c r="AK12" s="321" t="s">
        <v>270</v>
      </c>
      <c r="AL12" s="320" t="s">
        <v>273</v>
      </c>
      <c r="AM12" s="200"/>
    </row>
    <row r="13" spans="1:39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COUNTIF(J13:AD13, "WIN")/(COUNTIF(J13:AD13, "WIN")+COUNTIF(J13:AD13, "LOSE"))</f>
        <v>0.5714285714285714</v>
      </c>
      <c r="I13" s="65">
        <f>L10</f>
        <v>0.47368421052631576</v>
      </c>
      <c r="K13" s="329" t="s">
        <v>270</v>
      </c>
      <c r="L13" s="324" t="s">
        <v>384</v>
      </c>
      <c r="M13" s="328" t="s">
        <v>273</v>
      </c>
      <c r="N13" s="321" t="s">
        <v>270</v>
      </c>
      <c r="P13" s="328" t="s">
        <v>273</v>
      </c>
      <c r="Q13" s="329" t="s">
        <v>270</v>
      </c>
      <c r="R13" s="321" t="s">
        <v>270</v>
      </c>
      <c r="S13" s="320" t="s">
        <v>273</v>
      </c>
      <c r="T13" s="321" t="s">
        <v>270</v>
      </c>
      <c r="V13" s="329" t="s">
        <v>270</v>
      </c>
      <c r="W13" s="328" t="s">
        <v>273</v>
      </c>
      <c r="Y13" s="328" t="s">
        <v>273</v>
      </c>
      <c r="AA13" s="329" t="s">
        <v>270</v>
      </c>
      <c r="AB13" s="329" t="s">
        <v>270</v>
      </c>
      <c r="AD13" s="328" t="s">
        <v>273</v>
      </c>
      <c r="AE13" s="320" t="s">
        <v>273</v>
      </c>
      <c r="AF13" s="320" t="s">
        <v>273</v>
      </c>
      <c r="AG13" s="320" t="s">
        <v>273</v>
      </c>
      <c r="AH13" s="320" t="s">
        <v>273</v>
      </c>
      <c r="AI13" s="321" t="s">
        <v>270</v>
      </c>
      <c r="AK13" s="321" t="s">
        <v>270</v>
      </c>
      <c r="AL13" s="321" t="s">
        <v>270</v>
      </c>
      <c r="AM13" s="198"/>
    </row>
    <row r="14" spans="1:39" x14ac:dyDescent="0.2">
      <c r="A14" s="195" t="s">
        <v>603</v>
      </c>
      <c r="B14" s="179" t="s">
        <v>574</v>
      </c>
      <c r="C14" s="19" t="s">
        <v>555</v>
      </c>
      <c r="D14" s="215" t="s">
        <v>200</v>
      </c>
      <c r="E14" s="42" t="s">
        <v>593</v>
      </c>
      <c r="F14" s="218" t="s">
        <v>151</v>
      </c>
      <c r="G14" s="218" t="s">
        <v>5</v>
      </c>
      <c r="H14" s="65">
        <f>COUNTIF(J14:AD14, "WIN")/(COUNTIF(J14:AD14, "WIN")+COUNTIF(J14:AD14, "LOSE"))</f>
        <v>0.21428571428571427</v>
      </c>
      <c r="I14" s="65">
        <f>M10</f>
        <v>0.42105263157894735</v>
      </c>
      <c r="K14" s="329" t="s">
        <v>270</v>
      </c>
      <c r="L14" s="328" t="s">
        <v>273</v>
      </c>
      <c r="M14" s="324" t="s">
        <v>384</v>
      </c>
      <c r="N14" s="328" t="s">
        <v>273</v>
      </c>
      <c r="P14" s="328" t="s">
        <v>273</v>
      </c>
      <c r="Q14" s="328" t="s">
        <v>273</v>
      </c>
      <c r="R14" s="321" t="s">
        <v>270</v>
      </c>
      <c r="S14" s="320" t="s">
        <v>273</v>
      </c>
      <c r="T14" s="320" t="s">
        <v>273</v>
      </c>
      <c r="V14" s="329" t="s">
        <v>270</v>
      </c>
      <c r="W14" s="328" t="s">
        <v>273</v>
      </c>
      <c r="Y14" s="328" t="s">
        <v>273</v>
      </c>
      <c r="AA14" s="328" t="s">
        <v>273</v>
      </c>
      <c r="AB14" s="328" t="s">
        <v>273</v>
      </c>
      <c r="AC14" s="200"/>
      <c r="AD14" s="328" t="s">
        <v>273</v>
      </c>
      <c r="AE14" s="320" t="s">
        <v>273</v>
      </c>
      <c r="AF14" s="320" t="s">
        <v>273</v>
      </c>
      <c r="AG14" s="320" t="s">
        <v>273</v>
      </c>
      <c r="AH14" s="320" t="s">
        <v>273</v>
      </c>
      <c r="AI14" s="320" t="s">
        <v>273</v>
      </c>
      <c r="AK14" s="320" t="s">
        <v>273</v>
      </c>
      <c r="AL14" s="320" t="s">
        <v>273</v>
      </c>
      <c r="AM14" s="198"/>
    </row>
    <row r="15" spans="1:39" x14ac:dyDescent="0.2">
      <c r="A15" s="195" t="s">
        <v>604</v>
      </c>
      <c r="B15" s="179" t="s">
        <v>574</v>
      </c>
      <c r="C15" s="19" t="s">
        <v>555</v>
      </c>
      <c r="D15" s="215" t="s">
        <v>200</v>
      </c>
      <c r="E15" s="42" t="s">
        <v>593</v>
      </c>
      <c r="F15" s="326" t="s">
        <v>520</v>
      </c>
      <c r="G15" s="218" t="s">
        <v>5</v>
      </c>
      <c r="H15" s="65">
        <f>COUNTIF(J15:AD15, "WIN")/(COUNTIF(J15:AD15, "WIN")+COUNTIF(J15:AD15, "LOSE"))</f>
        <v>0.21428571428571427</v>
      </c>
      <c r="I15" s="65">
        <f>N10</f>
        <v>0.73684210526315785</v>
      </c>
      <c r="K15" s="329" t="s">
        <v>270</v>
      </c>
      <c r="L15" s="328" t="s">
        <v>273</v>
      </c>
      <c r="M15" s="329" t="s">
        <v>270</v>
      </c>
      <c r="N15" s="324" t="s">
        <v>384</v>
      </c>
      <c r="P15" s="328" t="s">
        <v>273</v>
      </c>
      <c r="Q15" s="328" t="s">
        <v>273</v>
      </c>
      <c r="R15" s="321" t="s">
        <v>270</v>
      </c>
      <c r="S15" s="320" t="s">
        <v>273</v>
      </c>
      <c r="T15" s="320" t="s">
        <v>273</v>
      </c>
      <c r="V15" s="328" t="s">
        <v>273</v>
      </c>
      <c r="W15" s="328" t="s">
        <v>273</v>
      </c>
      <c r="Y15" s="328" t="s">
        <v>273</v>
      </c>
      <c r="AA15" s="328" t="s">
        <v>273</v>
      </c>
      <c r="AB15" s="328" t="s">
        <v>273</v>
      </c>
      <c r="AC15" s="200"/>
      <c r="AD15" s="328" t="s">
        <v>273</v>
      </c>
      <c r="AE15" s="320" t="s">
        <v>273</v>
      </c>
      <c r="AF15" s="320" t="s">
        <v>273</v>
      </c>
      <c r="AG15" s="321" t="s">
        <v>270</v>
      </c>
      <c r="AH15" s="320" t="s">
        <v>273</v>
      </c>
      <c r="AI15" s="320" t="s">
        <v>273</v>
      </c>
      <c r="AK15" s="320" t="s">
        <v>273</v>
      </c>
      <c r="AL15" s="320" t="s">
        <v>273</v>
      </c>
      <c r="AM15" s="198"/>
    </row>
    <row r="16" spans="1:39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O16" s="200"/>
      <c r="U16" s="200"/>
      <c r="X16" s="200"/>
      <c r="Z16" s="200"/>
      <c r="AC16" s="200"/>
      <c r="AJ16" s="200"/>
      <c r="AM16" s="200"/>
    </row>
    <row r="17" spans="1:39" x14ac:dyDescent="0.2">
      <c r="A17" s="62" t="s">
        <v>556</v>
      </c>
      <c r="B17" s="179" t="s">
        <v>579</v>
      </c>
      <c r="C17" s="42" t="s">
        <v>586</v>
      </c>
      <c r="D17" s="128" t="s">
        <v>576</v>
      </c>
      <c r="E17" s="215" t="s">
        <v>594</v>
      </c>
      <c r="F17" s="250" t="s">
        <v>596</v>
      </c>
      <c r="G17" s="218" t="s">
        <v>600</v>
      </c>
      <c r="H17" s="65">
        <f>COUNTIF(J17:AD17, "WIN")/(COUNTIF(J17:AD17, "WIN")+COUNTIF(J17:AD17, "LOSE"))</f>
        <v>0.7857142857142857</v>
      </c>
      <c r="I17" s="65">
        <f>P10</f>
        <v>0.73684210526315785</v>
      </c>
      <c r="K17" s="329" t="s">
        <v>270</v>
      </c>
      <c r="L17" s="329" t="s">
        <v>270</v>
      </c>
      <c r="M17" s="329" t="s">
        <v>270</v>
      </c>
      <c r="N17" s="329" t="s">
        <v>270</v>
      </c>
      <c r="P17" s="324" t="s">
        <v>384</v>
      </c>
      <c r="Q17" s="329" t="s">
        <v>270</v>
      </c>
      <c r="R17" s="321" t="s">
        <v>270</v>
      </c>
      <c r="S17" s="321" t="s">
        <v>270</v>
      </c>
      <c r="T17" s="329" t="s">
        <v>270</v>
      </c>
      <c r="V17" s="328" t="s">
        <v>273</v>
      </c>
      <c r="W17" s="329" t="s">
        <v>270</v>
      </c>
      <c r="Y17" s="329" t="s">
        <v>270</v>
      </c>
      <c r="AA17" s="329" t="s">
        <v>270</v>
      </c>
      <c r="AB17" s="328" t="s">
        <v>273</v>
      </c>
      <c r="AC17" s="200"/>
      <c r="AD17" s="328" t="s">
        <v>273</v>
      </c>
      <c r="AE17" s="320" t="s">
        <v>273</v>
      </c>
      <c r="AF17" s="320" t="s">
        <v>273</v>
      </c>
      <c r="AG17" s="321" t="s">
        <v>270</v>
      </c>
      <c r="AH17" s="321" t="s">
        <v>270</v>
      </c>
      <c r="AI17" s="321" t="s">
        <v>270</v>
      </c>
      <c r="AJ17" s="200"/>
      <c r="AK17" s="321" t="s">
        <v>270</v>
      </c>
      <c r="AL17" s="321" t="s">
        <v>270</v>
      </c>
      <c r="AM17" s="200"/>
    </row>
    <row r="18" spans="1:39" x14ac:dyDescent="0.2">
      <c r="A18" s="57" t="s">
        <v>557</v>
      </c>
      <c r="B18" s="203" t="s">
        <v>580</v>
      </c>
      <c r="C18" s="42" t="s">
        <v>586</v>
      </c>
      <c r="D18" s="218" t="s">
        <v>1</v>
      </c>
      <c r="E18" s="128" t="s">
        <v>595</v>
      </c>
      <c r="F18" s="215" t="s">
        <v>543</v>
      </c>
      <c r="G18" s="42" t="s">
        <v>498</v>
      </c>
      <c r="H18" s="65">
        <f>COUNTIF(J18:AD18, "WIN")/(COUNTIF(J18:AD18, "WIN")+COUNTIF(J18:AD18, "LOSE"))</f>
        <v>0.7142857142857143</v>
      </c>
      <c r="I18" s="65">
        <f>Q10</f>
        <v>0.73684210526315785</v>
      </c>
      <c r="K18" s="329" t="s">
        <v>270</v>
      </c>
      <c r="L18" s="328" t="s">
        <v>273</v>
      </c>
      <c r="M18" s="329" t="s">
        <v>270</v>
      </c>
      <c r="N18" s="329" t="s">
        <v>270</v>
      </c>
      <c r="P18" s="329" t="s">
        <v>270</v>
      </c>
      <c r="Q18" s="324" t="s">
        <v>384</v>
      </c>
      <c r="R18" s="321" t="s">
        <v>270</v>
      </c>
      <c r="S18" s="321" t="s">
        <v>270</v>
      </c>
      <c r="T18" s="329" t="s">
        <v>270</v>
      </c>
      <c r="V18" s="328" t="s">
        <v>273</v>
      </c>
      <c r="W18" s="329" t="s">
        <v>270</v>
      </c>
      <c r="Y18" s="329" t="s">
        <v>270</v>
      </c>
      <c r="AA18" s="328" t="s">
        <v>273</v>
      </c>
      <c r="AB18" s="329" t="s">
        <v>270</v>
      </c>
      <c r="AC18" s="200"/>
      <c r="AD18" s="328" t="s">
        <v>273</v>
      </c>
      <c r="AE18" s="320" t="s">
        <v>273</v>
      </c>
      <c r="AF18" s="320" t="s">
        <v>273</v>
      </c>
      <c r="AG18" s="320" t="s">
        <v>273</v>
      </c>
      <c r="AH18" s="321" t="s">
        <v>270</v>
      </c>
      <c r="AI18" s="321" t="s">
        <v>270</v>
      </c>
      <c r="AJ18" s="200"/>
      <c r="AK18" s="321" t="s">
        <v>270</v>
      </c>
      <c r="AL18" s="321" t="s">
        <v>270</v>
      </c>
      <c r="AM18" s="200"/>
    </row>
    <row r="19" spans="1:39" ht="15" customHeight="1" x14ac:dyDescent="0.2">
      <c r="A19" s="62" t="s">
        <v>558</v>
      </c>
      <c r="B19" s="179" t="s">
        <v>574</v>
      </c>
      <c r="C19" s="218" t="s">
        <v>1</v>
      </c>
      <c r="D19" s="218" t="s">
        <v>275</v>
      </c>
      <c r="E19" s="128" t="s">
        <v>576</v>
      </c>
      <c r="F19" s="219" t="s">
        <v>577</v>
      </c>
      <c r="G19" s="42" t="s">
        <v>587</v>
      </c>
      <c r="H19" s="65">
        <f>COUNTIF(J19:AD19, "WIN")/(COUNTIF(J19:AD19, "WIN")+COUNTIF(J19:AD19, "LOSE"))</f>
        <v>0.30769230769230771</v>
      </c>
      <c r="I19" s="65">
        <f>R10</f>
        <v>0.44444444444444442</v>
      </c>
      <c r="K19" s="329" t="s">
        <v>270</v>
      </c>
      <c r="L19" s="328" t="s">
        <v>273</v>
      </c>
      <c r="M19" s="328" t="s">
        <v>273</v>
      </c>
      <c r="N19" s="328" t="s">
        <v>273</v>
      </c>
      <c r="P19" s="328" t="s">
        <v>273</v>
      </c>
      <c r="Q19" s="328" t="s">
        <v>273</v>
      </c>
      <c r="R19" s="324" t="s">
        <v>384</v>
      </c>
      <c r="S19" s="324" t="s">
        <v>605</v>
      </c>
      <c r="T19" s="328" t="s">
        <v>273</v>
      </c>
      <c r="V19" s="328" t="s">
        <v>273</v>
      </c>
      <c r="W19" s="328" t="s">
        <v>273</v>
      </c>
      <c r="Y19" s="329" t="s">
        <v>270</v>
      </c>
      <c r="AA19" s="329" t="s">
        <v>270</v>
      </c>
      <c r="AB19" s="329" t="s">
        <v>270</v>
      </c>
      <c r="AD19" s="328" t="s">
        <v>273</v>
      </c>
      <c r="AE19" s="320" t="s">
        <v>273</v>
      </c>
      <c r="AF19" s="320" t="s">
        <v>273</v>
      </c>
      <c r="AG19" s="321" t="s">
        <v>270</v>
      </c>
      <c r="AH19" s="321" t="s">
        <v>270</v>
      </c>
      <c r="AI19" s="321" t="s">
        <v>270</v>
      </c>
      <c r="AK19" s="320" t="s">
        <v>273</v>
      </c>
      <c r="AL19" s="320" t="s">
        <v>273</v>
      </c>
      <c r="AM19" s="198"/>
    </row>
    <row r="20" spans="1:39" ht="15" customHeight="1" x14ac:dyDescent="0.2">
      <c r="A20" s="57" t="s">
        <v>559</v>
      </c>
      <c r="B20" s="179" t="s">
        <v>574</v>
      </c>
      <c r="C20" s="218" t="s">
        <v>1</v>
      </c>
      <c r="D20" s="218" t="s">
        <v>5</v>
      </c>
      <c r="E20" s="216" t="s">
        <v>153</v>
      </c>
      <c r="F20" s="128" t="s">
        <v>595</v>
      </c>
      <c r="G20" s="19" t="s">
        <v>555</v>
      </c>
      <c r="H20" s="65">
        <f>COUNTIF(J20:AD20, "WIN")/(COUNTIF(J20:AD20, "WIN")+COUNTIF(J20:AD20, "LOSE"))</f>
        <v>0.30769230769230771</v>
      </c>
      <c r="I20" s="65">
        <f>S10</f>
        <v>0.3888888888888889</v>
      </c>
      <c r="K20" s="321" t="s">
        <v>270</v>
      </c>
      <c r="L20" s="320" t="s">
        <v>273</v>
      </c>
      <c r="M20" s="328" t="s">
        <v>273</v>
      </c>
      <c r="N20" s="328" t="s">
        <v>273</v>
      </c>
      <c r="P20" s="320" t="s">
        <v>273</v>
      </c>
      <c r="Q20" s="320" t="s">
        <v>273</v>
      </c>
      <c r="R20" s="324" t="s">
        <v>605</v>
      </c>
      <c r="S20" s="324" t="s">
        <v>384</v>
      </c>
      <c r="T20" s="328" t="s">
        <v>273</v>
      </c>
      <c r="V20" s="320" t="s">
        <v>273</v>
      </c>
      <c r="W20" s="329" t="s">
        <v>270</v>
      </c>
      <c r="Y20" s="320" t="s">
        <v>273</v>
      </c>
      <c r="AA20" s="321" t="s">
        <v>270</v>
      </c>
      <c r="AB20" s="321" t="s">
        <v>270</v>
      </c>
      <c r="AC20" s="200"/>
      <c r="AD20" s="320" t="s">
        <v>273</v>
      </c>
      <c r="AE20" s="320" t="s">
        <v>273</v>
      </c>
      <c r="AF20" s="320" t="s">
        <v>273</v>
      </c>
      <c r="AG20" s="320" t="s">
        <v>273</v>
      </c>
      <c r="AH20" s="320" t="s">
        <v>273</v>
      </c>
      <c r="AI20" s="321" t="s">
        <v>270</v>
      </c>
      <c r="AK20" s="320" t="s">
        <v>273</v>
      </c>
      <c r="AL20" s="320" t="s">
        <v>273</v>
      </c>
      <c r="AM20" s="198"/>
    </row>
    <row r="21" spans="1:39" ht="15" customHeight="1" x14ac:dyDescent="0.2">
      <c r="A21" s="179" t="s">
        <v>560</v>
      </c>
      <c r="B21" s="179" t="s">
        <v>574</v>
      </c>
      <c r="C21" s="218" t="s">
        <v>1</v>
      </c>
      <c r="D21" s="42" t="s">
        <v>575</v>
      </c>
      <c r="E21" s="128" t="s">
        <v>576</v>
      </c>
      <c r="F21" s="219" t="s">
        <v>577</v>
      </c>
      <c r="G21" s="216" t="s">
        <v>153</v>
      </c>
      <c r="H21" s="65">
        <f>COUNTIF(J21:AD21, "WIN")/(COUNTIF(J21:AD21, "WIN")+COUNTIF(J21:AD21, "LOSE"))</f>
        <v>0.2857142857142857</v>
      </c>
      <c r="I21" s="65">
        <f>T10</f>
        <v>0.47368421052631576</v>
      </c>
      <c r="K21" s="328" t="s">
        <v>273</v>
      </c>
      <c r="L21" s="328" t="s">
        <v>273</v>
      </c>
      <c r="M21" s="328" t="s">
        <v>273</v>
      </c>
      <c r="N21" s="328" t="s">
        <v>273</v>
      </c>
      <c r="P21" s="328" t="s">
        <v>273</v>
      </c>
      <c r="Q21" s="328" t="s">
        <v>273</v>
      </c>
      <c r="R21" s="320" t="s">
        <v>273</v>
      </c>
      <c r="S21" s="321" t="s">
        <v>270</v>
      </c>
      <c r="T21" s="331" t="s">
        <v>384</v>
      </c>
      <c r="V21" s="320" t="s">
        <v>273</v>
      </c>
      <c r="W21" s="320" t="s">
        <v>273</v>
      </c>
      <c r="Y21" s="321" t="s">
        <v>270</v>
      </c>
      <c r="AA21" s="321" t="s">
        <v>270</v>
      </c>
      <c r="AB21" s="321" t="s">
        <v>270</v>
      </c>
      <c r="AC21" s="200"/>
      <c r="AD21" s="328" t="s">
        <v>273</v>
      </c>
      <c r="AE21" s="320" t="s">
        <v>273</v>
      </c>
      <c r="AF21" s="320" t="s">
        <v>273</v>
      </c>
      <c r="AG21" s="321" t="s">
        <v>270</v>
      </c>
      <c r="AH21" s="321" t="s">
        <v>270</v>
      </c>
      <c r="AI21" s="321" t="s">
        <v>270</v>
      </c>
      <c r="AK21" s="320" t="s">
        <v>273</v>
      </c>
      <c r="AL21" s="320" t="s">
        <v>273</v>
      </c>
      <c r="AM21" s="198"/>
    </row>
    <row r="22" spans="1:39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O22" s="200"/>
      <c r="U22" s="200"/>
      <c r="X22" s="200"/>
      <c r="Z22" s="200"/>
      <c r="AC22" s="200"/>
      <c r="AJ22" s="200"/>
      <c r="AM22" s="200"/>
    </row>
    <row r="23" spans="1:39" s="198" customFormat="1" x14ac:dyDescent="0.2">
      <c r="A23" s="179" t="s">
        <v>561</v>
      </c>
      <c r="B23" s="203" t="s">
        <v>53</v>
      </c>
      <c r="C23" s="19" t="s">
        <v>88</v>
      </c>
      <c r="D23" s="6" t="s">
        <v>584</v>
      </c>
      <c r="E23" s="6" t="s">
        <v>348</v>
      </c>
      <c r="F23" s="19" t="s">
        <v>89</v>
      </c>
      <c r="G23" s="211" t="s">
        <v>585</v>
      </c>
      <c r="H23" s="65">
        <f>COUNTIF(J23:AD23, "WIN")/(COUNTIF(J23:AD23, "WIN")+COUNTIF(J23:AD23, "LOSE"))</f>
        <v>0.8571428571428571</v>
      </c>
      <c r="I23" s="65">
        <f>V10</f>
        <v>0.78947368421052633</v>
      </c>
      <c r="J23" s="200"/>
      <c r="K23" s="329" t="s">
        <v>270</v>
      </c>
      <c r="L23" s="328" t="s">
        <v>273</v>
      </c>
      <c r="M23" s="329" t="s">
        <v>270</v>
      </c>
      <c r="N23" s="328" t="s">
        <v>273</v>
      </c>
      <c r="O23" s="200"/>
      <c r="P23" s="329" t="s">
        <v>270</v>
      </c>
      <c r="Q23" s="329" t="s">
        <v>270</v>
      </c>
      <c r="R23" s="321" t="s">
        <v>270</v>
      </c>
      <c r="S23" s="321" t="s">
        <v>270</v>
      </c>
      <c r="T23" s="321" t="s">
        <v>270</v>
      </c>
      <c r="U23" s="200"/>
      <c r="V23" s="324" t="s">
        <v>384</v>
      </c>
      <c r="W23" s="329" t="s">
        <v>270</v>
      </c>
      <c r="X23" s="200"/>
      <c r="Y23" s="329" t="s">
        <v>270</v>
      </c>
      <c r="Z23" s="200"/>
      <c r="AA23" s="329" t="s">
        <v>270</v>
      </c>
      <c r="AB23" s="329" t="s">
        <v>270</v>
      </c>
      <c r="AC23" s="200"/>
      <c r="AD23" s="329" t="s">
        <v>270</v>
      </c>
      <c r="AE23" s="320" t="s">
        <v>273</v>
      </c>
      <c r="AF23" s="320" t="s">
        <v>273</v>
      </c>
      <c r="AG23" s="321" t="s">
        <v>270</v>
      </c>
      <c r="AH23" s="321" t="s">
        <v>270</v>
      </c>
      <c r="AI23" s="321" t="s">
        <v>270</v>
      </c>
      <c r="AJ23" s="200"/>
      <c r="AK23" s="321" t="s">
        <v>270</v>
      </c>
      <c r="AL23" s="321" t="s">
        <v>270</v>
      </c>
      <c r="AM23" s="200"/>
    </row>
    <row r="24" spans="1:39" s="198" customFormat="1" x14ac:dyDescent="0.2">
      <c r="A24" s="195" t="s">
        <v>562</v>
      </c>
      <c r="B24" s="203" t="s">
        <v>581</v>
      </c>
      <c r="C24" s="216" t="s">
        <v>278</v>
      </c>
      <c r="D24" s="6" t="s">
        <v>588</v>
      </c>
      <c r="E24" s="19" t="s">
        <v>277</v>
      </c>
      <c r="F24" s="128" t="s">
        <v>597</v>
      </c>
      <c r="G24" s="128" t="s">
        <v>601</v>
      </c>
      <c r="H24" s="65">
        <f>COUNTIF(J24:AD24, "WIN")/(COUNTIF(J24:AD24, "WIN")+COUNTIF(J24:AD24, "LOSE"))</f>
        <v>0.6428571428571429</v>
      </c>
      <c r="I24" s="65">
        <f>W10</f>
        <v>0.31578947368421051</v>
      </c>
      <c r="J24" s="200"/>
      <c r="K24" s="329" t="s">
        <v>270</v>
      </c>
      <c r="L24" s="329" t="s">
        <v>270</v>
      </c>
      <c r="M24" s="328" t="s">
        <v>273</v>
      </c>
      <c r="N24" s="328" t="s">
        <v>273</v>
      </c>
      <c r="O24" s="200"/>
      <c r="P24" s="321" t="s">
        <v>270</v>
      </c>
      <c r="Q24" s="321" t="s">
        <v>270</v>
      </c>
      <c r="R24" s="320" t="s">
        <v>273</v>
      </c>
      <c r="S24" s="321" t="s">
        <v>270</v>
      </c>
      <c r="T24" s="320" t="s">
        <v>273</v>
      </c>
      <c r="U24" s="200"/>
      <c r="V24" s="320" t="s">
        <v>273</v>
      </c>
      <c r="W24" s="324" t="s">
        <v>384</v>
      </c>
      <c r="X24" s="200"/>
      <c r="Y24" s="321" t="s">
        <v>270</v>
      </c>
      <c r="Z24" s="200"/>
      <c r="AA24" s="321" t="s">
        <v>270</v>
      </c>
      <c r="AB24" s="329" t="s">
        <v>270</v>
      </c>
      <c r="AC24" s="200"/>
      <c r="AD24" s="329" t="s">
        <v>270</v>
      </c>
      <c r="AE24" s="320" t="s">
        <v>273</v>
      </c>
      <c r="AF24" s="320" t="s">
        <v>273</v>
      </c>
      <c r="AG24" s="320" t="s">
        <v>273</v>
      </c>
      <c r="AH24" s="320" t="s">
        <v>273</v>
      </c>
      <c r="AI24" s="321" t="s">
        <v>270</v>
      </c>
      <c r="AJ24" s="200"/>
      <c r="AK24" s="321" t="s">
        <v>270</v>
      </c>
      <c r="AL24" s="321" t="s">
        <v>270</v>
      </c>
      <c r="AM24" s="200"/>
    </row>
    <row r="25" spans="1:39" s="198" customFormat="1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O25" s="200"/>
      <c r="U25" s="200"/>
      <c r="X25" s="200"/>
      <c r="Z25" s="200"/>
      <c r="AC25" s="200"/>
      <c r="AJ25" s="200"/>
      <c r="AM25" s="200"/>
    </row>
    <row r="26" spans="1:39" s="198" customFormat="1" x14ac:dyDescent="0.2">
      <c r="A26" s="179" t="s">
        <v>563</v>
      </c>
      <c r="B26" s="179" t="s">
        <v>574</v>
      </c>
      <c r="C26" s="42" t="s">
        <v>149</v>
      </c>
      <c r="D26" s="128" t="s">
        <v>90</v>
      </c>
      <c r="E26" s="128" t="s">
        <v>381</v>
      </c>
      <c r="F26" s="218" t="s">
        <v>378</v>
      </c>
      <c r="G26" s="216" t="s">
        <v>278</v>
      </c>
      <c r="H26" s="65">
        <f>COUNTIF(J26:AD26, "WIN")/(COUNTIF(J26:AD26, "WIN")+COUNTIF(J26:AD26, "LOSE"))</f>
        <v>0.5</v>
      </c>
      <c r="I26" s="65">
        <f>Y10</f>
        <v>0.63157894736842102</v>
      </c>
      <c r="J26" s="200"/>
      <c r="K26" s="329" t="s">
        <v>270</v>
      </c>
      <c r="L26" s="329" t="s">
        <v>270</v>
      </c>
      <c r="M26" s="328" t="s">
        <v>273</v>
      </c>
      <c r="N26" s="329" t="s">
        <v>270</v>
      </c>
      <c r="O26" s="200"/>
      <c r="P26" s="328" t="s">
        <v>273</v>
      </c>
      <c r="Q26" s="328" t="s">
        <v>273</v>
      </c>
      <c r="R26" s="320" t="s">
        <v>273</v>
      </c>
      <c r="S26" s="321" t="s">
        <v>270</v>
      </c>
      <c r="T26" s="328" t="s">
        <v>273</v>
      </c>
      <c r="U26" s="200"/>
      <c r="V26" s="328" t="s">
        <v>273</v>
      </c>
      <c r="W26" s="328" t="s">
        <v>273</v>
      </c>
      <c r="X26" s="200"/>
      <c r="Y26" s="324" t="s">
        <v>384</v>
      </c>
      <c r="Z26" s="200"/>
      <c r="AA26" s="329" t="s">
        <v>270</v>
      </c>
      <c r="AB26" s="329" t="s">
        <v>270</v>
      </c>
      <c r="AC26" s="200"/>
      <c r="AD26" s="329" t="s">
        <v>270</v>
      </c>
      <c r="AE26" s="321" t="s">
        <v>270</v>
      </c>
      <c r="AF26" s="320" t="s">
        <v>273</v>
      </c>
      <c r="AG26" s="321" t="s">
        <v>270</v>
      </c>
      <c r="AH26" s="321" t="s">
        <v>270</v>
      </c>
      <c r="AI26" s="321" t="s">
        <v>270</v>
      </c>
      <c r="AJ26" s="200"/>
      <c r="AK26" s="321" t="s">
        <v>270</v>
      </c>
      <c r="AL26" s="321" t="s">
        <v>270</v>
      </c>
      <c r="AM26" s="200"/>
    </row>
    <row r="27" spans="1:39" s="198" customFormat="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O27" s="200"/>
      <c r="P27" s="200"/>
      <c r="Q27" s="200"/>
      <c r="R27" s="200"/>
      <c r="S27" s="200"/>
      <c r="T27" s="200"/>
      <c r="U27" s="200"/>
      <c r="X27" s="200"/>
      <c r="Z27" s="200"/>
      <c r="AB27" s="200"/>
      <c r="AC27" s="200"/>
      <c r="AJ27" s="200"/>
      <c r="AM27" s="200"/>
    </row>
    <row r="28" spans="1:39" x14ac:dyDescent="0.2">
      <c r="A28" s="62" t="s">
        <v>564</v>
      </c>
      <c r="B28" s="203" t="s">
        <v>582</v>
      </c>
      <c r="C28" s="6" t="s">
        <v>284</v>
      </c>
      <c r="D28" s="6" t="s">
        <v>383</v>
      </c>
      <c r="E28" s="6" t="s">
        <v>376</v>
      </c>
      <c r="F28" s="42" t="s">
        <v>213</v>
      </c>
      <c r="G28" s="19" t="s">
        <v>555</v>
      </c>
      <c r="H28" s="65">
        <f>COUNTIF(J28:AD28, "WIN")/(COUNTIF(J28:AD28, "WIN")+COUNTIF(J28:AD28, "LOSE"))</f>
        <v>0.42857142857142855</v>
      </c>
      <c r="I28" s="65">
        <f>AA10</f>
        <v>0.52631578947368418</v>
      </c>
      <c r="K28" s="329" t="s">
        <v>270</v>
      </c>
      <c r="L28" s="329" t="s">
        <v>270</v>
      </c>
      <c r="M28" s="329" t="s">
        <v>270</v>
      </c>
      <c r="N28" s="328" t="s">
        <v>273</v>
      </c>
      <c r="P28" s="328" t="s">
        <v>273</v>
      </c>
      <c r="Q28" s="328" t="s">
        <v>273</v>
      </c>
      <c r="R28" s="320" t="s">
        <v>273</v>
      </c>
      <c r="S28" s="321" t="s">
        <v>270</v>
      </c>
      <c r="T28" s="328" t="s">
        <v>273</v>
      </c>
      <c r="V28" s="328" t="s">
        <v>273</v>
      </c>
      <c r="W28" s="330" t="s">
        <v>270</v>
      </c>
      <c r="Y28" s="328" t="s">
        <v>273</v>
      </c>
      <c r="AA28" s="324" t="s">
        <v>384</v>
      </c>
      <c r="AB28" s="328" t="s">
        <v>273</v>
      </c>
      <c r="AC28" s="200"/>
      <c r="AD28" s="329" t="s">
        <v>270</v>
      </c>
      <c r="AE28" s="329" t="s">
        <v>270</v>
      </c>
      <c r="AF28" s="329" t="s">
        <v>270</v>
      </c>
      <c r="AG28" s="320" t="s">
        <v>273</v>
      </c>
      <c r="AH28" s="321" t="s">
        <v>270</v>
      </c>
      <c r="AI28" s="321" t="s">
        <v>270</v>
      </c>
      <c r="AJ28" s="200"/>
      <c r="AK28" s="320" t="s">
        <v>273</v>
      </c>
      <c r="AL28" s="320" t="s">
        <v>273</v>
      </c>
      <c r="AM28" s="200"/>
    </row>
    <row r="29" spans="1:39" x14ac:dyDescent="0.2">
      <c r="A29" s="57" t="s">
        <v>565</v>
      </c>
      <c r="B29" s="203" t="s">
        <v>582</v>
      </c>
      <c r="C29" s="19" t="s">
        <v>555</v>
      </c>
      <c r="D29" s="6" t="s">
        <v>383</v>
      </c>
      <c r="E29" s="6" t="s">
        <v>376</v>
      </c>
      <c r="F29" s="42" t="s">
        <v>213</v>
      </c>
      <c r="G29" s="6" t="s">
        <v>284</v>
      </c>
      <c r="H29" s="65">
        <f>COUNTIF(J29:AD29, "WIN")/(COUNTIF(J29:AD29, "WIN")+COUNTIF(J29:AD29, "LOSE"))</f>
        <v>0.35714285714285715</v>
      </c>
      <c r="I29" s="65">
        <f>AB10</f>
        <v>0.57894736842105265</v>
      </c>
      <c r="K29" s="328" t="s">
        <v>273</v>
      </c>
      <c r="L29" s="329" t="s">
        <v>270</v>
      </c>
      <c r="M29" s="329" t="s">
        <v>270</v>
      </c>
      <c r="N29" s="328" t="s">
        <v>273</v>
      </c>
      <c r="P29" s="328" t="s">
        <v>273</v>
      </c>
      <c r="Q29" s="328" t="s">
        <v>273</v>
      </c>
      <c r="R29" s="320" t="s">
        <v>273</v>
      </c>
      <c r="S29" s="321" t="s">
        <v>270</v>
      </c>
      <c r="T29" s="328" t="s">
        <v>273</v>
      </c>
      <c r="V29" s="328" t="s">
        <v>273</v>
      </c>
      <c r="W29" s="330" t="s">
        <v>270</v>
      </c>
      <c r="Y29" s="328" t="s">
        <v>273</v>
      </c>
      <c r="AA29" s="328" t="s">
        <v>273</v>
      </c>
      <c r="AB29" s="324" t="s">
        <v>384</v>
      </c>
      <c r="AC29" s="200"/>
      <c r="AD29" s="329" t="s">
        <v>270</v>
      </c>
      <c r="AE29" s="329" t="s">
        <v>270</v>
      </c>
      <c r="AF29" s="329" t="s">
        <v>270</v>
      </c>
      <c r="AG29" s="320" t="s">
        <v>273</v>
      </c>
      <c r="AH29" s="321" t="s">
        <v>270</v>
      </c>
      <c r="AI29" s="321" t="s">
        <v>270</v>
      </c>
      <c r="AJ29" s="200"/>
      <c r="AK29" s="320" t="s">
        <v>273</v>
      </c>
      <c r="AL29" s="320" t="s">
        <v>273</v>
      </c>
      <c r="AM29" s="200"/>
    </row>
    <row r="30" spans="1:39" s="198" customFormat="1" x14ac:dyDescent="0.2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O30" s="200"/>
      <c r="P30" s="200"/>
      <c r="Q30" s="200"/>
      <c r="R30" s="200"/>
      <c r="S30" s="200"/>
      <c r="T30" s="200"/>
      <c r="U30" s="200"/>
      <c r="X30" s="200"/>
      <c r="Z30" s="200"/>
      <c r="AB30" s="200"/>
      <c r="AC30" s="200"/>
      <c r="AJ30" s="200"/>
      <c r="AM30" s="200"/>
    </row>
    <row r="31" spans="1:39" ht="15" customHeight="1" x14ac:dyDescent="0.2">
      <c r="A31" s="62" t="s">
        <v>566</v>
      </c>
      <c r="B31" s="203" t="s">
        <v>583</v>
      </c>
      <c r="C31" s="42" t="s">
        <v>587</v>
      </c>
      <c r="D31" s="42" t="s">
        <v>589</v>
      </c>
      <c r="E31" s="19" t="s">
        <v>590</v>
      </c>
      <c r="F31" s="6" t="s">
        <v>2</v>
      </c>
      <c r="G31" s="326" t="s">
        <v>520</v>
      </c>
      <c r="H31" s="65">
        <f>COUNTIF(J31:AD31, "WIN")/(COUNTIF(J31:AD31, "WIN")+COUNTIF(J31:AD31, "LOSE"))</f>
        <v>0.42857142857142855</v>
      </c>
      <c r="I31" s="65">
        <f>AD10</f>
        <v>0.63157894736842102</v>
      </c>
      <c r="K31" s="328" t="s">
        <v>273</v>
      </c>
      <c r="L31" s="329" t="s">
        <v>270</v>
      </c>
      <c r="M31" s="328" t="s">
        <v>273</v>
      </c>
      <c r="N31" s="328" t="s">
        <v>273</v>
      </c>
      <c r="P31" s="329" t="s">
        <v>270</v>
      </c>
      <c r="Q31" s="328" t="s">
        <v>273</v>
      </c>
      <c r="R31" s="321" t="s">
        <v>270</v>
      </c>
      <c r="S31" s="321" t="s">
        <v>270</v>
      </c>
      <c r="T31" s="321" t="s">
        <v>270</v>
      </c>
      <c r="V31" s="328" t="s">
        <v>273</v>
      </c>
      <c r="W31" s="330" t="s">
        <v>270</v>
      </c>
      <c r="Y31" s="328" t="s">
        <v>273</v>
      </c>
      <c r="AA31" s="328" t="s">
        <v>273</v>
      </c>
      <c r="AB31" s="328" t="s">
        <v>273</v>
      </c>
      <c r="AD31" s="324" t="s">
        <v>384</v>
      </c>
      <c r="AE31" s="321" t="s">
        <v>270</v>
      </c>
      <c r="AF31" s="320" t="s">
        <v>273</v>
      </c>
      <c r="AG31" s="321" t="s">
        <v>270</v>
      </c>
      <c r="AH31" s="321" t="s">
        <v>270</v>
      </c>
      <c r="AI31" s="321" t="s">
        <v>270</v>
      </c>
      <c r="AK31" s="320" t="s">
        <v>273</v>
      </c>
      <c r="AL31" s="321" t="s">
        <v>270</v>
      </c>
      <c r="AM31" s="198"/>
    </row>
    <row r="32" spans="1:39" ht="15" customHeight="1" x14ac:dyDescent="0.2">
      <c r="A32" s="179" t="s">
        <v>567</v>
      </c>
      <c r="B32" s="203" t="s">
        <v>582</v>
      </c>
      <c r="C32" s="42" t="s">
        <v>213</v>
      </c>
      <c r="D32" s="19" t="s">
        <v>590</v>
      </c>
      <c r="E32" s="6" t="s">
        <v>2</v>
      </c>
      <c r="F32" s="326" t="s">
        <v>520</v>
      </c>
      <c r="G32" s="42" t="s">
        <v>589</v>
      </c>
      <c r="H32" s="65">
        <f>COUNTIF(J32:AD32, "WIN")/(COUNTIF(J32:AD32, "WIN")+COUNTIF(J32:AD32, "LOSE"))</f>
        <v>0.46666666666666667</v>
      </c>
      <c r="I32" s="65">
        <f>AE10</f>
        <v>0.73684210526315785</v>
      </c>
      <c r="K32" s="328" t="s">
        <v>273</v>
      </c>
      <c r="L32" s="329" t="s">
        <v>270</v>
      </c>
      <c r="M32" s="329" t="s">
        <v>270</v>
      </c>
      <c r="N32" s="328" t="s">
        <v>273</v>
      </c>
      <c r="P32" s="329" t="s">
        <v>273</v>
      </c>
      <c r="Q32" s="328" t="s">
        <v>273</v>
      </c>
      <c r="R32" s="321" t="s">
        <v>270</v>
      </c>
      <c r="S32" s="320" t="s">
        <v>273</v>
      </c>
      <c r="T32" s="321" t="s">
        <v>270</v>
      </c>
      <c r="V32" s="330" t="s">
        <v>270</v>
      </c>
      <c r="W32" s="330" t="s">
        <v>270</v>
      </c>
      <c r="Y32" s="330" t="s">
        <v>270</v>
      </c>
      <c r="AA32" s="330" t="s">
        <v>273</v>
      </c>
      <c r="AB32" s="330" t="s">
        <v>273</v>
      </c>
      <c r="AD32" s="331" t="s">
        <v>273</v>
      </c>
      <c r="AE32" s="332" t="s">
        <v>384</v>
      </c>
      <c r="AF32" s="320" t="s">
        <v>273</v>
      </c>
      <c r="AG32" s="320" t="s">
        <v>273</v>
      </c>
      <c r="AH32" s="320" t="s">
        <v>273</v>
      </c>
      <c r="AI32" s="321" t="s">
        <v>270</v>
      </c>
      <c r="AK32" s="321" t="s">
        <v>270</v>
      </c>
      <c r="AL32" s="321" t="s">
        <v>270</v>
      </c>
      <c r="AM32" s="198"/>
    </row>
    <row r="33" spans="1:39" ht="15" customHeight="1" x14ac:dyDescent="0.2">
      <c r="A33" s="195" t="s">
        <v>568</v>
      </c>
      <c r="B33" s="203" t="s">
        <v>582</v>
      </c>
      <c r="C33" s="19" t="s">
        <v>99</v>
      </c>
      <c r="D33" s="19" t="s">
        <v>590</v>
      </c>
      <c r="E33" s="6" t="s">
        <v>2</v>
      </c>
      <c r="F33" s="42" t="s">
        <v>213</v>
      </c>
      <c r="G33" s="42" t="s">
        <v>589</v>
      </c>
      <c r="H33" s="65">
        <f>COUNTIF(J33:AD33, "WIN")/(COUNTIF(J33:AD33, "WIN")+COUNTIF(J33:AD33, "LOSE"))</f>
        <v>0.53333333333333333</v>
      </c>
      <c r="I33" s="65">
        <f>AF10</f>
        <v>0.85</v>
      </c>
      <c r="K33" s="321" t="s">
        <v>270</v>
      </c>
      <c r="L33" s="321" t="s">
        <v>270</v>
      </c>
      <c r="M33" s="329" t="s">
        <v>270</v>
      </c>
      <c r="N33" s="328" t="s">
        <v>273</v>
      </c>
      <c r="P33" s="329" t="s">
        <v>273</v>
      </c>
      <c r="Q33" s="328" t="s">
        <v>273</v>
      </c>
      <c r="R33" s="321" t="s">
        <v>270</v>
      </c>
      <c r="S33" s="321" t="s">
        <v>270</v>
      </c>
      <c r="T33" s="321" t="s">
        <v>270</v>
      </c>
      <c r="V33" s="321" t="s">
        <v>270</v>
      </c>
      <c r="W33" s="330" t="s">
        <v>270</v>
      </c>
      <c r="Y33" s="328" t="s">
        <v>273</v>
      </c>
      <c r="AA33" s="320" t="s">
        <v>273</v>
      </c>
      <c r="AB33" s="320" t="s">
        <v>273</v>
      </c>
      <c r="AD33" s="331" t="s">
        <v>273</v>
      </c>
      <c r="AE33" s="320" t="s">
        <v>273</v>
      </c>
      <c r="AF33" s="321" t="s">
        <v>270</v>
      </c>
      <c r="AG33" s="320" t="s">
        <v>273</v>
      </c>
      <c r="AH33" s="321" t="s">
        <v>270</v>
      </c>
      <c r="AI33" s="321" t="s">
        <v>270</v>
      </c>
      <c r="AK33" s="321" t="s">
        <v>270</v>
      </c>
      <c r="AL33" s="321" t="s">
        <v>270</v>
      </c>
      <c r="AM33" s="198"/>
    </row>
    <row r="34" spans="1:39" ht="15" customHeight="1" x14ac:dyDescent="0.2">
      <c r="A34" s="62" t="s">
        <v>569</v>
      </c>
      <c r="B34" s="179" t="s">
        <v>574</v>
      </c>
      <c r="C34" s="19" t="s">
        <v>555</v>
      </c>
      <c r="D34" s="216" t="s">
        <v>375</v>
      </c>
      <c r="E34" s="6" t="s">
        <v>2</v>
      </c>
      <c r="F34" s="326" t="s">
        <v>598</v>
      </c>
      <c r="G34" s="218" t="s">
        <v>5</v>
      </c>
      <c r="H34" s="65">
        <f>COUNTIF(J34:AD34, "WIN")/(COUNTIF(J34:AD34, "WIN")+COUNTIF(J34:AD34, "LOSE"))</f>
        <v>0.33333333333333331</v>
      </c>
      <c r="I34" s="65">
        <f>AG10</f>
        <v>0.52631578947368418</v>
      </c>
      <c r="K34" s="328" t="s">
        <v>273</v>
      </c>
      <c r="L34" s="329" t="s">
        <v>270</v>
      </c>
      <c r="M34" s="321" t="s">
        <v>270</v>
      </c>
      <c r="N34" s="320" t="s">
        <v>273</v>
      </c>
      <c r="P34" s="328" t="s">
        <v>273</v>
      </c>
      <c r="Q34" s="329" t="s">
        <v>270</v>
      </c>
      <c r="R34" s="320" t="s">
        <v>273</v>
      </c>
      <c r="S34" s="320" t="s">
        <v>273</v>
      </c>
      <c r="T34" s="328" t="s">
        <v>273</v>
      </c>
      <c r="V34" s="328" t="s">
        <v>273</v>
      </c>
      <c r="W34" s="321" t="s">
        <v>270</v>
      </c>
      <c r="Y34" s="328" t="s">
        <v>273</v>
      </c>
      <c r="AA34" s="328" t="s">
        <v>273</v>
      </c>
      <c r="AB34" s="328" t="s">
        <v>273</v>
      </c>
      <c r="AD34" s="329" t="s">
        <v>270</v>
      </c>
      <c r="AE34" s="321" t="s">
        <v>270</v>
      </c>
      <c r="AF34" s="320" t="s">
        <v>273</v>
      </c>
      <c r="AG34" s="324" t="s">
        <v>384</v>
      </c>
      <c r="AH34" s="321" t="s">
        <v>270</v>
      </c>
      <c r="AI34" s="321" t="s">
        <v>270</v>
      </c>
      <c r="AK34" s="321" t="s">
        <v>270</v>
      </c>
      <c r="AL34" s="321" t="s">
        <v>270</v>
      </c>
      <c r="AM34" s="198"/>
    </row>
    <row r="35" spans="1:39" ht="15" customHeight="1" x14ac:dyDescent="0.2">
      <c r="A35" s="57" t="s">
        <v>570</v>
      </c>
      <c r="B35" s="179" t="s">
        <v>581</v>
      </c>
      <c r="C35" s="42" t="s">
        <v>374</v>
      </c>
      <c r="D35" s="218" t="s">
        <v>275</v>
      </c>
      <c r="E35" s="6" t="s">
        <v>2</v>
      </c>
      <c r="F35" s="326" t="s">
        <v>598</v>
      </c>
      <c r="G35" s="42" t="s">
        <v>575</v>
      </c>
      <c r="H35" s="65">
        <f>COUNTIF(J35:AD35, "WIN")/(COUNTIF(J35:AD35, "WIN")+COUNTIF(J35:AD35, "LOSE"))</f>
        <v>0.33333333333333331</v>
      </c>
      <c r="I35" s="65">
        <f>AH10</f>
        <v>0.36842105263157893</v>
      </c>
      <c r="K35" s="321" t="s">
        <v>270</v>
      </c>
      <c r="L35" s="320" t="s">
        <v>273</v>
      </c>
      <c r="M35" s="320" t="s">
        <v>273</v>
      </c>
      <c r="N35" s="320" t="s">
        <v>273</v>
      </c>
      <c r="P35" s="321" t="s">
        <v>270</v>
      </c>
      <c r="Q35" s="320" t="s">
        <v>273</v>
      </c>
      <c r="R35" s="320" t="s">
        <v>273</v>
      </c>
      <c r="S35" s="320" t="s">
        <v>273</v>
      </c>
      <c r="T35" s="330" t="s">
        <v>270</v>
      </c>
      <c r="V35" s="320" t="s">
        <v>273</v>
      </c>
      <c r="W35" s="321" t="s">
        <v>270</v>
      </c>
      <c r="Y35" s="320" t="s">
        <v>273</v>
      </c>
      <c r="AA35" s="321" t="s">
        <v>270</v>
      </c>
      <c r="AB35" s="320" t="s">
        <v>273</v>
      </c>
      <c r="AC35" s="200"/>
      <c r="AD35" s="320" t="s">
        <v>273</v>
      </c>
      <c r="AE35" s="320" t="s">
        <v>273</v>
      </c>
      <c r="AF35" s="320" t="s">
        <v>273</v>
      </c>
      <c r="AG35" s="321" t="s">
        <v>270</v>
      </c>
      <c r="AH35" s="324" t="s">
        <v>384</v>
      </c>
      <c r="AI35" s="321" t="s">
        <v>270</v>
      </c>
      <c r="AK35" s="320" t="s">
        <v>273</v>
      </c>
      <c r="AL35" s="320" t="s">
        <v>273</v>
      </c>
      <c r="AM35" s="198"/>
    </row>
    <row r="36" spans="1:39" ht="15" customHeight="1" x14ac:dyDescent="0.2">
      <c r="A36" s="57" t="s">
        <v>571</v>
      </c>
      <c r="B36" s="179" t="s">
        <v>581</v>
      </c>
      <c r="C36" s="218" t="s">
        <v>275</v>
      </c>
      <c r="D36" s="218" t="s">
        <v>281</v>
      </c>
      <c r="E36" s="42" t="s">
        <v>213</v>
      </c>
      <c r="F36" s="6" t="s">
        <v>2</v>
      </c>
      <c r="G36" s="326" t="s">
        <v>598</v>
      </c>
      <c r="H36" s="65">
        <f>COUNTIF(J36:AD36, "WIN")/(COUNTIF(J36:AD36, "WIN")+COUNTIF(J36:AD36, "LOSE"))</f>
        <v>0.4</v>
      </c>
      <c r="I36" s="65">
        <f>AI10</f>
        <v>0.10526315789473684</v>
      </c>
      <c r="K36" s="328" t="s">
        <v>273</v>
      </c>
      <c r="L36" s="329" t="s">
        <v>270</v>
      </c>
      <c r="M36" s="329" t="s">
        <v>270</v>
      </c>
      <c r="N36" s="320" t="s">
        <v>273</v>
      </c>
      <c r="P36" s="320" t="s">
        <v>273</v>
      </c>
      <c r="Q36" s="320" t="s">
        <v>273</v>
      </c>
      <c r="R36" s="321" t="s">
        <v>270</v>
      </c>
      <c r="S36" s="321" t="s">
        <v>270</v>
      </c>
      <c r="T36" s="321" t="s">
        <v>270</v>
      </c>
      <c r="V36" s="320" t="s">
        <v>273</v>
      </c>
      <c r="W36" s="321" t="s">
        <v>270</v>
      </c>
      <c r="Y36" s="320" t="s">
        <v>273</v>
      </c>
      <c r="AA36" s="320" t="s">
        <v>273</v>
      </c>
      <c r="AB36" s="320" t="s">
        <v>273</v>
      </c>
      <c r="AC36" s="200"/>
      <c r="AD36" s="320" t="s">
        <v>273</v>
      </c>
      <c r="AE36" s="320" t="s">
        <v>273</v>
      </c>
      <c r="AF36" s="320" t="s">
        <v>273</v>
      </c>
      <c r="AG36" s="320" t="s">
        <v>273</v>
      </c>
      <c r="AH36" s="320" t="s">
        <v>273</v>
      </c>
      <c r="AI36" s="332" t="s">
        <v>384</v>
      </c>
      <c r="AK36" s="320" t="s">
        <v>273</v>
      </c>
      <c r="AL36" s="321" t="s">
        <v>270</v>
      </c>
      <c r="AM36" s="198"/>
    </row>
    <row r="37" spans="1:39" ht="15" customHeight="1" x14ac:dyDescent="0.2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198"/>
      <c r="L37" s="198"/>
      <c r="M37" s="198"/>
      <c r="N37" s="198"/>
      <c r="O37" s="200"/>
      <c r="P37" s="198"/>
      <c r="Q37" s="198"/>
      <c r="R37" s="198"/>
      <c r="S37" s="198"/>
      <c r="T37" s="198"/>
      <c r="U37" s="200"/>
      <c r="V37" s="198"/>
      <c r="W37" s="198"/>
      <c r="X37" s="200"/>
      <c r="Y37" s="198"/>
      <c r="Z37" s="200"/>
      <c r="AA37" s="198"/>
      <c r="AB37" s="198"/>
      <c r="AC37" s="200"/>
      <c r="AD37" s="198"/>
      <c r="AE37" s="198"/>
      <c r="AF37" s="198"/>
      <c r="AG37" s="198"/>
      <c r="AH37" s="198"/>
      <c r="AI37" s="198"/>
      <c r="AJ37" s="200"/>
      <c r="AK37" s="198"/>
      <c r="AL37" s="198"/>
      <c r="AM37" s="200"/>
    </row>
    <row r="38" spans="1:39" ht="15" customHeight="1" x14ac:dyDescent="0.2">
      <c r="A38" s="179" t="s">
        <v>572</v>
      </c>
      <c r="B38" s="203" t="s">
        <v>53</v>
      </c>
      <c r="C38" s="19" t="s">
        <v>198</v>
      </c>
      <c r="D38" s="19" t="s">
        <v>591</v>
      </c>
      <c r="E38" s="215" t="s">
        <v>200</v>
      </c>
      <c r="F38" s="6" t="s">
        <v>201</v>
      </c>
      <c r="G38" s="42" t="s">
        <v>586</v>
      </c>
      <c r="H38" s="65">
        <f>COUNTIF(J38:AD38, "WIN")/(COUNTIF(J38:AD38, "WIN")+COUNTIF(J38:AD38, "LOSE"))</f>
        <v>0.66666666666666663</v>
      </c>
      <c r="I38" s="65">
        <f>AK10</f>
        <v>0.5</v>
      </c>
      <c r="K38" s="328" t="s">
        <v>273</v>
      </c>
      <c r="L38" s="328" t="s">
        <v>273</v>
      </c>
      <c r="M38" s="329" t="s">
        <v>270</v>
      </c>
      <c r="N38" s="329" t="s">
        <v>270</v>
      </c>
      <c r="P38" s="329" t="s">
        <v>270</v>
      </c>
      <c r="Q38" s="328" t="s">
        <v>273</v>
      </c>
      <c r="R38" s="321" t="s">
        <v>270</v>
      </c>
      <c r="S38" s="321" t="s">
        <v>270</v>
      </c>
      <c r="T38" s="330" t="s">
        <v>270</v>
      </c>
      <c r="V38" s="328" t="s">
        <v>273</v>
      </c>
      <c r="W38" s="321" t="s">
        <v>270</v>
      </c>
      <c r="Y38" s="328" t="s">
        <v>273</v>
      </c>
      <c r="AA38" s="329" t="s">
        <v>270</v>
      </c>
      <c r="AB38" s="329" t="s">
        <v>270</v>
      </c>
      <c r="AC38" s="200"/>
      <c r="AD38" s="329" t="s">
        <v>270</v>
      </c>
      <c r="AE38" s="320" t="s">
        <v>273</v>
      </c>
      <c r="AF38" s="320" t="s">
        <v>273</v>
      </c>
      <c r="AG38" s="321" t="s">
        <v>270</v>
      </c>
      <c r="AH38" s="320" t="s">
        <v>273</v>
      </c>
      <c r="AI38" s="320" t="s">
        <v>273</v>
      </c>
      <c r="AJ38" s="200"/>
      <c r="AK38" s="324" t="s">
        <v>384</v>
      </c>
      <c r="AL38" s="320" t="s">
        <v>273</v>
      </c>
      <c r="AM38" s="198"/>
    </row>
    <row r="39" spans="1:39" ht="15" customHeight="1" x14ac:dyDescent="0.2">
      <c r="A39" s="62" t="s">
        <v>573</v>
      </c>
      <c r="B39" s="203" t="s">
        <v>53</v>
      </c>
      <c r="C39" s="42" t="s">
        <v>586</v>
      </c>
      <c r="D39" s="42" t="s">
        <v>592</v>
      </c>
      <c r="E39" s="215" t="s">
        <v>200</v>
      </c>
      <c r="F39" s="6" t="s">
        <v>201</v>
      </c>
      <c r="G39" s="19" t="s">
        <v>198</v>
      </c>
      <c r="H39" s="65">
        <f>COUNTIF(J39:AD39, "WIN")/(COUNTIF(J39:AD39, "WIN")+COUNTIF(J39:AD39, "LOSE"))</f>
        <v>0.53333333333333333</v>
      </c>
      <c r="I39" s="65">
        <f>AL10</f>
        <v>0.45</v>
      </c>
      <c r="K39" s="328" t="s">
        <v>273</v>
      </c>
      <c r="L39" s="328" t="s">
        <v>273</v>
      </c>
      <c r="M39" s="329" t="s">
        <v>270</v>
      </c>
      <c r="N39" s="328" t="s">
        <v>273</v>
      </c>
      <c r="P39" s="328" t="s">
        <v>273</v>
      </c>
      <c r="Q39" s="328" t="s">
        <v>273</v>
      </c>
      <c r="R39" s="321" t="s">
        <v>270</v>
      </c>
      <c r="S39" s="321" t="s">
        <v>270</v>
      </c>
      <c r="T39" s="330" t="s">
        <v>270</v>
      </c>
      <c r="V39" s="328" t="s">
        <v>273</v>
      </c>
      <c r="W39" s="321" t="s">
        <v>270</v>
      </c>
      <c r="Y39" s="328" t="s">
        <v>273</v>
      </c>
      <c r="AA39" s="329" t="s">
        <v>270</v>
      </c>
      <c r="AB39" s="329" t="s">
        <v>270</v>
      </c>
      <c r="AD39" s="329" t="s">
        <v>270</v>
      </c>
      <c r="AE39" s="320" t="s">
        <v>273</v>
      </c>
      <c r="AF39" s="320" t="s">
        <v>273</v>
      </c>
      <c r="AG39" s="320" t="s">
        <v>273</v>
      </c>
      <c r="AH39" s="320" t="s">
        <v>273</v>
      </c>
      <c r="AI39" s="320" t="s">
        <v>273</v>
      </c>
      <c r="AK39" s="321" t="s">
        <v>270</v>
      </c>
      <c r="AL39" s="324" t="s">
        <v>384</v>
      </c>
      <c r="AM39" s="198"/>
    </row>
    <row r="40" spans="1:39" ht="15" customHeight="1" x14ac:dyDescent="0.2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198"/>
      <c r="L40" s="198"/>
      <c r="M40" s="198"/>
      <c r="N40" s="198"/>
      <c r="O40" s="200"/>
      <c r="P40" s="198"/>
      <c r="Q40" s="198"/>
      <c r="R40" s="198"/>
      <c r="S40" s="198"/>
      <c r="T40" s="198"/>
      <c r="U40" s="200"/>
      <c r="V40" s="198"/>
      <c r="W40" s="198"/>
      <c r="X40" s="200"/>
      <c r="Y40" s="198"/>
      <c r="Z40" s="200"/>
      <c r="AA40" s="198"/>
      <c r="AB40" s="198"/>
      <c r="AC40" s="200"/>
      <c r="AD40" s="198"/>
      <c r="AE40" s="198"/>
      <c r="AF40" s="198"/>
      <c r="AG40" s="198"/>
      <c r="AH40" s="198"/>
      <c r="AI40" s="198"/>
      <c r="AJ40" s="200"/>
      <c r="AK40" s="198"/>
      <c r="AL40" s="198"/>
      <c r="AM40" s="200"/>
    </row>
    <row r="41" spans="1:39" ht="15" customHeight="1" x14ac:dyDescent="0.2">
      <c r="C41" s="161" t="s">
        <v>606</v>
      </c>
      <c r="D41" s="161" t="s">
        <v>607</v>
      </c>
    </row>
    <row r="42" spans="1:39" ht="15" customHeight="1" x14ac:dyDescent="0.2">
      <c r="C42" s="42" t="s">
        <v>199</v>
      </c>
      <c r="D42" s="218" t="s">
        <v>1</v>
      </c>
    </row>
    <row r="43" spans="1:39" ht="15" customHeight="1" x14ac:dyDescent="0.2">
      <c r="C43" s="42" t="s">
        <v>587</v>
      </c>
      <c r="D43" s="19" t="s">
        <v>88</v>
      </c>
    </row>
    <row r="44" spans="1:39" ht="15" customHeight="1" x14ac:dyDescent="0.2">
      <c r="C44" s="216" t="s">
        <v>278</v>
      </c>
      <c r="D44" s="19" t="s">
        <v>89</v>
      </c>
    </row>
    <row r="45" spans="1:39" ht="15" customHeight="1" x14ac:dyDescent="0.2">
      <c r="C45" s="42" t="s">
        <v>149</v>
      </c>
      <c r="D45" s="19" t="s">
        <v>94</v>
      </c>
    </row>
    <row r="46" spans="1:39" ht="15" customHeight="1" x14ac:dyDescent="0.2">
      <c r="C46" s="42" t="s">
        <v>202</v>
      </c>
      <c r="D46" s="19" t="s">
        <v>608</v>
      </c>
    </row>
  </sheetData>
  <conditionalFormatting sqref="A9:XFD10">
    <cfRule type="colorScale" priority="1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H1:I1048576">
    <cfRule type="colorScale" priority="1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J33 X33:Z33 J31:L32 J34:L36 J37:CR37 O34:V36 J40:CR68 J38:V39 X34:CR36 X38:CR39 X31:CR32 O31:V32 M31:N36 AD33:CR33 AC14:CR15 W31:W33 J11:CR13 M33:U33 J14:Z15 J16:CR30">
    <cfRule type="containsText" dxfId="14" priority="13" operator="containsText" text="MIRROR">
      <formula>NOT(ISERROR(SEARCH("MIRROR",J11)))</formula>
    </cfRule>
    <cfRule type="containsText" dxfId="13" priority="14" operator="containsText" text="WIN">
      <formula>NOT(ISERROR(SEARCH("WIN",J11)))</formula>
    </cfRule>
    <cfRule type="containsText" dxfId="12" priority="15" operator="containsText" text="LOSE">
      <formula>NOT(ISERROR(SEARCH("LOSE",J11)))</formula>
    </cfRule>
  </conditionalFormatting>
  <conditionalFormatting sqref="AB14:AB15">
    <cfRule type="containsText" dxfId="11" priority="7" operator="containsText" text="MIRROR">
      <formula>NOT(ISERROR(SEARCH("MIRROR",AB14)))</formula>
    </cfRule>
    <cfRule type="containsText" dxfId="10" priority="8" operator="containsText" text="WIN">
      <formula>NOT(ISERROR(SEARCH("WIN",AB14)))</formula>
    </cfRule>
    <cfRule type="containsText" dxfId="9" priority="9" operator="containsText" text="LOSE">
      <formula>NOT(ISERROR(SEARCH("LOSE",AB14)))</formula>
    </cfRule>
  </conditionalFormatting>
  <conditionalFormatting sqref="AA15">
    <cfRule type="containsText" dxfId="8" priority="4" operator="containsText" text="MIRROR">
      <formula>NOT(ISERROR(SEARCH("MIRROR",AA15)))</formula>
    </cfRule>
    <cfRule type="containsText" dxfId="7" priority="5" operator="containsText" text="WIN">
      <formula>NOT(ISERROR(SEARCH("WIN",AA15)))</formula>
    </cfRule>
    <cfRule type="containsText" dxfId="6" priority="6" operator="containsText" text="LOSE">
      <formula>NOT(ISERROR(SEARCH("LOSE",AA15)))</formula>
    </cfRule>
  </conditionalFormatting>
  <conditionalFormatting sqref="AA14">
    <cfRule type="containsText" dxfId="5" priority="1" operator="containsText" text="MIRROR">
      <formula>NOT(ISERROR(SEARCH("MIRROR",AA14)))</formula>
    </cfRule>
    <cfRule type="containsText" dxfId="4" priority="2" operator="containsText" text="WIN">
      <formula>NOT(ISERROR(SEARCH("WIN",AA14)))</formula>
    </cfRule>
    <cfRule type="containsText" dxfId="3" priority="3" operator="containsText" text="LOSE">
      <formula>NOT(ISERROR(SEARCH("LOSE",AA14)))</formula>
    </cfRule>
  </conditionalFormatting>
  <pageMargins left="0.7" right="0.7" top="0.75" bottom="0.75" header="0.3" footer="0.3"/>
  <pageSetup scale="10" firstPageNumber="0" fitToWidth="0" fitToHeight="0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2ADC-4991-DC4A-A0D8-6CA0AF3BEA7B}">
  <dimension ref="A1:AI42"/>
  <sheetViews>
    <sheetView zoomScale="85" zoomScaleNormal="85" workbookViewId="0">
      <pane xSplit="10" topLeftCell="K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9.28125" style="161" bestFit="1" customWidth="1"/>
    <col min="9" max="9" width="9.2812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8" width="9.01171875" style="161" customWidth="1"/>
    <col min="19" max="19" width="2.28515625" style="198" customWidth="1"/>
    <col min="20" max="20" width="9.01171875" style="161" customWidth="1"/>
    <col min="21" max="21" width="2.28515625" style="198" customWidth="1"/>
    <col min="22" max="22" width="9.01171875" style="161" customWidth="1"/>
    <col min="23" max="23" width="2.28515625" style="198" customWidth="1"/>
    <col min="24" max="24" width="9.01171875" style="161" bestFit="1" customWidth="1"/>
    <col min="25" max="25" width="9.01171875" style="161" customWidth="1"/>
    <col min="26" max="26" width="2.28515625" style="198" customWidth="1"/>
    <col min="27" max="31" width="8.47265625" style="161" customWidth="1"/>
    <col min="32" max="32" width="2.28515625" style="198" customWidth="1"/>
    <col min="33" max="34" width="8.47265625" style="161" customWidth="1"/>
    <col min="35" max="35" width="2.28515625" style="161" customWidth="1"/>
    <col min="36" max="53" width="8.47265625" style="161" customWidth="1"/>
    <col min="54" max="16384" width="8.47265625" style="161"/>
  </cols>
  <sheetData>
    <row r="1" spans="1:35" x14ac:dyDescent="0.2">
      <c r="A1" s="161" t="s">
        <v>353</v>
      </c>
      <c r="K1" s="198"/>
      <c r="L1" s="198"/>
      <c r="N1" s="198"/>
      <c r="O1" s="198"/>
      <c r="P1" s="198"/>
      <c r="Q1" s="198"/>
      <c r="R1" s="198"/>
      <c r="T1" s="198"/>
      <c r="V1" s="198"/>
      <c r="X1" s="198"/>
      <c r="Y1" s="198"/>
      <c r="AA1" s="198"/>
      <c r="AB1" s="198"/>
      <c r="AC1" s="198"/>
      <c r="AD1" s="198"/>
      <c r="AE1" s="198"/>
      <c r="AG1" s="198"/>
      <c r="AH1" s="198"/>
      <c r="AI1" s="198"/>
    </row>
    <row r="2" spans="1:35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57" t="s">
        <v>557</v>
      </c>
      <c r="P2" s="179" t="s">
        <v>558</v>
      </c>
      <c r="Q2" s="62" t="s">
        <v>559</v>
      </c>
      <c r="R2" s="195" t="s">
        <v>560</v>
      </c>
      <c r="S2" s="200"/>
      <c r="T2" s="57" t="s">
        <v>561</v>
      </c>
      <c r="U2" s="200"/>
      <c r="V2" s="57" t="s">
        <v>563</v>
      </c>
      <c r="W2" s="200"/>
      <c r="X2" s="62" t="s">
        <v>564</v>
      </c>
      <c r="Y2" s="57" t="s">
        <v>565</v>
      </c>
      <c r="Z2" s="200"/>
      <c r="AA2" s="57" t="s">
        <v>566</v>
      </c>
      <c r="AB2" s="195" t="s">
        <v>567</v>
      </c>
      <c r="AC2" s="179" t="s">
        <v>569</v>
      </c>
      <c r="AD2" s="62" t="s">
        <v>570</v>
      </c>
      <c r="AE2" s="57" t="s">
        <v>571</v>
      </c>
      <c r="AF2" s="200"/>
      <c r="AG2" s="179" t="s">
        <v>572</v>
      </c>
      <c r="AH2" s="62" t="s">
        <v>573</v>
      </c>
      <c r="AI2" s="200"/>
    </row>
    <row r="3" spans="1:35" ht="14.25" customHeight="1" x14ac:dyDescent="0.2">
      <c r="A3" s="195" t="s">
        <v>560</v>
      </c>
      <c r="B3" s="179" t="s">
        <v>574</v>
      </c>
      <c r="C3" s="218" t="s">
        <v>1</v>
      </c>
      <c r="D3" s="42" t="s">
        <v>575</v>
      </c>
      <c r="E3" s="128" t="s">
        <v>576</v>
      </c>
      <c r="F3" s="219" t="s">
        <v>577</v>
      </c>
      <c r="G3" s="216" t="s">
        <v>153</v>
      </c>
      <c r="H3" s="210" t="e">
        <f>H19</f>
        <v>#DIV/0!</v>
      </c>
      <c r="I3" s="210" t="e">
        <f>I19</f>
        <v>#DIV/0!</v>
      </c>
      <c r="J3" s="200"/>
      <c r="K3" s="203" t="s">
        <v>578</v>
      </c>
      <c r="L3" s="179" t="s">
        <v>52</v>
      </c>
      <c r="M3" s="200"/>
      <c r="N3" s="179" t="s">
        <v>579</v>
      </c>
      <c r="O3" s="203" t="s">
        <v>580</v>
      </c>
      <c r="P3" s="179" t="s">
        <v>574</v>
      </c>
      <c r="Q3" s="179" t="s">
        <v>574</v>
      </c>
      <c r="R3" s="179" t="s">
        <v>574</v>
      </c>
      <c r="S3" s="200"/>
      <c r="T3" s="203" t="s">
        <v>53</v>
      </c>
      <c r="U3" s="200"/>
      <c r="V3" s="179" t="s">
        <v>574</v>
      </c>
      <c r="W3" s="200"/>
      <c r="X3" s="203" t="s">
        <v>582</v>
      </c>
      <c r="Y3" s="203" t="s">
        <v>582</v>
      </c>
      <c r="Z3" s="200"/>
      <c r="AA3" s="203" t="s">
        <v>583</v>
      </c>
      <c r="AB3" s="203" t="s">
        <v>582</v>
      </c>
      <c r="AC3" s="179" t="s">
        <v>574</v>
      </c>
      <c r="AD3" s="179" t="s">
        <v>581</v>
      </c>
      <c r="AE3" s="179" t="s">
        <v>581</v>
      </c>
      <c r="AF3" s="200"/>
      <c r="AG3" s="203" t="s">
        <v>53</v>
      </c>
      <c r="AH3" s="203" t="s">
        <v>53</v>
      </c>
      <c r="AI3" s="200"/>
    </row>
    <row r="4" spans="1:35" x14ac:dyDescent="0.2">
      <c r="A4" s="179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1" t="s">
        <v>585</v>
      </c>
      <c r="H4" s="175">
        <f>H21</f>
        <v>0.9</v>
      </c>
      <c r="I4" s="175">
        <f>I21</f>
        <v>0.8571428571428571</v>
      </c>
      <c r="J4" s="200"/>
      <c r="K4" s="216" t="s">
        <v>153</v>
      </c>
      <c r="L4" s="128" t="s">
        <v>90</v>
      </c>
      <c r="M4" s="200"/>
      <c r="N4" s="42" t="s">
        <v>586</v>
      </c>
      <c r="O4" s="42" t="s">
        <v>586</v>
      </c>
      <c r="P4" s="218" t="s">
        <v>1</v>
      </c>
      <c r="Q4" s="218" t="s">
        <v>1</v>
      </c>
      <c r="R4" s="218" t="s">
        <v>1</v>
      </c>
      <c r="S4" s="200"/>
      <c r="T4" s="19" t="s">
        <v>88</v>
      </c>
      <c r="U4" s="200"/>
      <c r="V4" s="42" t="s">
        <v>149</v>
      </c>
      <c r="W4" s="200"/>
      <c r="X4" s="6" t="s">
        <v>284</v>
      </c>
      <c r="Y4" s="19" t="s">
        <v>555</v>
      </c>
      <c r="Z4" s="200"/>
      <c r="AA4" s="42" t="s">
        <v>587</v>
      </c>
      <c r="AB4" s="42" t="s">
        <v>213</v>
      </c>
      <c r="AC4" s="19" t="s">
        <v>555</v>
      </c>
      <c r="AD4" s="42" t="s">
        <v>374</v>
      </c>
      <c r="AE4" s="218" t="s">
        <v>275</v>
      </c>
      <c r="AF4" s="200"/>
      <c r="AG4" s="19" t="s">
        <v>198</v>
      </c>
      <c r="AH4" s="42" t="s">
        <v>586</v>
      </c>
      <c r="AI4" s="200"/>
    </row>
    <row r="5" spans="1:35" x14ac:dyDescent="0.2">
      <c r="A5" s="179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H23</f>
        <v>0.6</v>
      </c>
      <c r="I5" s="175">
        <f>I23</f>
        <v>0.6428571428571429</v>
      </c>
      <c r="J5" s="200"/>
      <c r="K5" s="19" t="s">
        <v>88</v>
      </c>
      <c r="L5" s="19" t="s">
        <v>88</v>
      </c>
      <c r="M5" s="200"/>
      <c r="N5" s="128" t="s">
        <v>576</v>
      </c>
      <c r="O5" s="218" t="s">
        <v>1</v>
      </c>
      <c r="P5" s="218" t="s">
        <v>275</v>
      </c>
      <c r="Q5" s="218" t="s">
        <v>5</v>
      </c>
      <c r="R5" s="42" t="s">
        <v>575</v>
      </c>
      <c r="S5" s="200"/>
      <c r="T5" s="6" t="s">
        <v>584</v>
      </c>
      <c r="U5" s="200"/>
      <c r="V5" s="128" t="s">
        <v>90</v>
      </c>
      <c r="W5" s="200"/>
      <c r="X5" s="6" t="s">
        <v>383</v>
      </c>
      <c r="Y5" s="6" t="s">
        <v>383</v>
      </c>
      <c r="Z5" s="200"/>
      <c r="AA5" s="42" t="s">
        <v>589</v>
      </c>
      <c r="AB5" s="19" t="s">
        <v>590</v>
      </c>
      <c r="AC5" s="216" t="s">
        <v>375</v>
      </c>
      <c r="AD5" s="218" t="s">
        <v>275</v>
      </c>
      <c r="AE5" s="6" t="s">
        <v>2</v>
      </c>
      <c r="AF5" s="200"/>
      <c r="AG5" s="19" t="s">
        <v>591</v>
      </c>
      <c r="AH5" s="42" t="s">
        <v>592</v>
      </c>
      <c r="AI5" s="200"/>
    </row>
    <row r="6" spans="1:35" ht="16.5" customHeight="1" x14ac:dyDescent="0.2">
      <c r="A6" s="195" t="s">
        <v>567</v>
      </c>
      <c r="B6" s="203" t="s">
        <v>582</v>
      </c>
      <c r="C6" s="42" t="s">
        <v>213</v>
      </c>
      <c r="D6" s="19" t="s">
        <v>590</v>
      </c>
      <c r="E6" s="6" t="s">
        <v>2</v>
      </c>
      <c r="F6" s="326" t="s">
        <v>520</v>
      </c>
      <c r="G6" s="42" t="s">
        <v>589</v>
      </c>
      <c r="H6" s="175">
        <f>H29</f>
        <v>0.36363636363636365</v>
      </c>
      <c r="I6" s="175">
        <f>I29</f>
        <v>0.6428571428571429</v>
      </c>
      <c r="J6" s="200"/>
      <c r="K6" s="19" t="s">
        <v>89</v>
      </c>
      <c r="L6" s="218" t="s">
        <v>463</v>
      </c>
      <c r="M6" s="200"/>
      <c r="N6" s="215" t="s">
        <v>594</v>
      </c>
      <c r="O6" s="128" t="s">
        <v>595</v>
      </c>
      <c r="P6" s="128" t="s">
        <v>576</v>
      </c>
      <c r="Q6" s="216" t="s">
        <v>153</v>
      </c>
      <c r="R6" s="128" t="s">
        <v>576</v>
      </c>
      <c r="S6" s="200"/>
      <c r="T6" s="6" t="s">
        <v>348</v>
      </c>
      <c r="U6" s="200"/>
      <c r="V6" s="128" t="s">
        <v>381</v>
      </c>
      <c r="W6" s="200"/>
      <c r="X6" s="6" t="s">
        <v>376</v>
      </c>
      <c r="Y6" s="6" t="s">
        <v>376</v>
      </c>
      <c r="Z6" s="200"/>
      <c r="AA6" s="19" t="s">
        <v>590</v>
      </c>
      <c r="AB6" s="6" t="s">
        <v>2</v>
      </c>
      <c r="AC6" s="6" t="s">
        <v>2</v>
      </c>
      <c r="AD6" s="6" t="s">
        <v>2</v>
      </c>
      <c r="AE6" s="42" t="s">
        <v>213</v>
      </c>
      <c r="AF6" s="200"/>
      <c r="AG6" s="215" t="s">
        <v>200</v>
      </c>
      <c r="AH6" s="215" t="s">
        <v>200</v>
      </c>
      <c r="AI6" s="200"/>
    </row>
    <row r="7" spans="1:35" ht="12.75" customHeight="1" x14ac:dyDescent="0.2">
      <c r="A7" s="179" t="s">
        <v>572</v>
      </c>
      <c r="B7" s="203" t="s">
        <v>53</v>
      </c>
      <c r="C7" s="19" t="s">
        <v>198</v>
      </c>
      <c r="D7" s="19" t="s">
        <v>591</v>
      </c>
      <c r="E7" s="215" t="s">
        <v>200</v>
      </c>
      <c r="F7" s="6" t="s">
        <v>201</v>
      </c>
      <c r="G7" s="42" t="s">
        <v>586</v>
      </c>
      <c r="H7" s="65">
        <f>H34</f>
        <v>0.54545454545454541</v>
      </c>
      <c r="I7" s="65">
        <f>I34</f>
        <v>0.46666666666666667</v>
      </c>
      <c r="J7" s="200"/>
      <c r="K7" s="6" t="s">
        <v>348</v>
      </c>
      <c r="L7" s="215" t="s">
        <v>594</v>
      </c>
      <c r="M7" s="200"/>
      <c r="N7" s="250" t="s">
        <v>596</v>
      </c>
      <c r="O7" s="215" t="s">
        <v>543</v>
      </c>
      <c r="P7" s="219" t="s">
        <v>577</v>
      </c>
      <c r="Q7" s="128" t="s">
        <v>595</v>
      </c>
      <c r="R7" s="219" t="s">
        <v>577</v>
      </c>
      <c r="S7" s="200"/>
      <c r="T7" s="19" t="s">
        <v>89</v>
      </c>
      <c r="U7" s="200"/>
      <c r="V7" s="218" t="s">
        <v>378</v>
      </c>
      <c r="W7" s="200"/>
      <c r="X7" s="42" t="s">
        <v>213</v>
      </c>
      <c r="Y7" s="42" t="s">
        <v>213</v>
      </c>
      <c r="Z7" s="200"/>
      <c r="AA7" s="6" t="s">
        <v>2</v>
      </c>
      <c r="AB7" s="326" t="s">
        <v>520</v>
      </c>
      <c r="AC7" s="326" t="s">
        <v>598</v>
      </c>
      <c r="AD7" s="326" t="s">
        <v>598</v>
      </c>
      <c r="AE7" s="326" t="s">
        <v>598</v>
      </c>
      <c r="AF7" s="200"/>
      <c r="AG7" s="6" t="s">
        <v>201</v>
      </c>
      <c r="AH7" s="6" t="s">
        <v>201</v>
      </c>
      <c r="AI7" s="200"/>
    </row>
    <row r="8" spans="1:35" x14ac:dyDescent="0.2">
      <c r="J8" s="200"/>
      <c r="K8" s="6" t="s">
        <v>599</v>
      </c>
      <c r="L8" s="216" t="s">
        <v>278</v>
      </c>
      <c r="M8" s="200"/>
      <c r="N8" s="218" t="s">
        <v>600</v>
      </c>
      <c r="O8" s="42" t="s">
        <v>498</v>
      </c>
      <c r="P8" s="42" t="s">
        <v>587</v>
      </c>
      <c r="Q8" s="19" t="s">
        <v>555</v>
      </c>
      <c r="R8" s="216" t="s">
        <v>153</v>
      </c>
      <c r="S8" s="200"/>
      <c r="T8" s="216" t="s">
        <v>585</v>
      </c>
      <c r="U8" s="200"/>
      <c r="V8" s="216" t="s">
        <v>278</v>
      </c>
      <c r="W8" s="200"/>
      <c r="X8" s="19" t="s">
        <v>555</v>
      </c>
      <c r="Y8" s="6" t="s">
        <v>284</v>
      </c>
      <c r="Z8" s="200"/>
      <c r="AA8" s="326" t="s">
        <v>520</v>
      </c>
      <c r="AB8" s="42" t="s">
        <v>589</v>
      </c>
      <c r="AC8" s="218" t="s">
        <v>5</v>
      </c>
      <c r="AD8" s="42" t="s">
        <v>575</v>
      </c>
      <c r="AE8" s="218" t="s">
        <v>281</v>
      </c>
      <c r="AF8" s="200"/>
      <c r="AG8" s="42" t="s">
        <v>586</v>
      </c>
      <c r="AH8" s="19" t="s">
        <v>198</v>
      </c>
      <c r="AI8" s="200"/>
    </row>
    <row r="9" spans="1:35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0.1</v>
      </c>
      <c r="L9" s="175">
        <f>H13</f>
        <v>0.6</v>
      </c>
      <c r="M9" s="200"/>
      <c r="N9" s="175">
        <f>H15</f>
        <v>0.7</v>
      </c>
      <c r="O9" s="65">
        <f>H16</f>
        <v>0.6</v>
      </c>
      <c r="P9" s="65">
        <f>H17</f>
        <v>0.44444444444444442</v>
      </c>
      <c r="Q9" s="65">
        <f>H18</f>
        <v>0.33333333333333331</v>
      </c>
      <c r="R9" s="65" t="e">
        <f>H19</f>
        <v>#DIV/0!</v>
      </c>
      <c r="S9" s="200"/>
      <c r="T9" s="175">
        <f>H21</f>
        <v>0.9</v>
      </c>
      <c r="U9" s="200"/>
      <c r="V9" s="175">
        <f>H23</f>
        <v>0.6</v>
      </c>
      <c r="W9" s="200"/>
      <c r="X9" s="175">
        <f>H25</f>
        <v>0.4</v>
      </c>
      <c r="Y9" s="175">
        <f>H26</f>
        <v>0.3</v>
      </c>
      <c r="Z9" s="200"/>
      <c r="AA9" s="175">
        <f>H28</f>
        <v>0.4</v>
      </c>
      <c r="AB9" s="175">
        <f>H29</f>
        <v>0.36363636363636365</v>
      </c>
      <c r="AC9" s="175">
        <f>H30</f>
        <v>0.27272727272727271</v>
      </c>
      <c r="AD9" s="175">
        <f>H31</f>
        <v>0.27272727272727271</v>
      </c>
      <c r="AE9" s="175">
        <f>H32</f>
        <v>0.27272727272727271</v>
      </c>
      <c r="AF9" s="200"/>
      <c r="AG9" s="175">
        <f>H34</f>
        <v>0.54545454545454541</v>
      </c>
      <c r="AH9" s="175">
        <f>H35</f>
        <v>0.45454545454545453</v>
      </c>
      <c r="AI9" s="200"/>
    </row>
    <row r="10" spans="1:35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COUNTIF(K$11:K$33, "LOSE")/(COUNTIF(K$11:K$33, "WIN")+COUNTIF(K$11:K$33, "LOSE"))</f>
        <v>0.35714285714285715</v>
      </c>
      <c r="L10" s="65">
        <f>COUNTIF(L$11:L$33, "LOSE")/(COUNTIF(L$11:L$33, "WIN")+COUNTIF(L$11:L$33, "LOSE"))</f>
        <v>0.42857142857142855</v>
      </c>
      <c r="M10" s="200"/>
      <c r="N10" s="65">
        <f>COUNTIF(N$11:N$33, "LOSE")/(COUNTIF(N$11:N$33, "WIN")+COUNTIF(N$11:N$33, "LOSE"))</f>
        <v>0.7142857142857143</v>
      </c>
      <c r="O10" s="65">
        <f>COUNTIF(O$11:O$33, "LOSE")/(COUNTIF(O$11:O$33, "WIN")+COUNTIF(O$11:O$33, "LOSE"))</f>
        <v>0.7142857142857143</v>
      </c>
      <c r="P10" s="65">
        <f>COUNTIF(P$11:P$33, "LOSE")/(COUNTIF(P$11:P$33, "WIN")+COUNTIF(P$11:P$33, "LOSE"))</f>
        <v>0.46153846153846156</v>
      </c>
      <c r="Q10" s="65">
        <f>COUNTIF(Q$11:Q$33, "LOSE")/(COUNTIF(Q$11:Q$33, "WIN")+COUNTIF(Q$11:Q$33, "LOSE"))</f>
        <v>0.38461538461538464</v>
      </c>
      <c r="R10" s="65" t="e">
        <f>COUNTIF(R$11:R$33, "LOSE")/(COUNTIF(R$11:R$33, "WIN")+COUNTIF(R$11:R$33, "LOSE"))</f>
        <v>#DIV/0!</v>
      </c>
      <c r="S10" s="200"/>
      <c r="T10" s="65">
        <f>COUNTIF(T$11:T$33, "LOSE")/(COUNTIF(T$11:T$33, "WIN")+COUNTIF(T$11:T$33, "LOSE"))</f>
        <v>0.8571428571428571</v>
      </c>
      <c r="U10" s="200"/>
      <c r="V10" s="65">
        <f>COUNTIF(V$11:V$33, "LOSE")/(COUNTIF(V$11:V$33, "WIN")+COUNTIF(V$11:V$33, "LOSE"))</f>
        <v>0.6428571428571429</v>
      </c>
      <c r="W10" s="200"/>
      <c r="X10" s="65">
        <f>COUNTIF(X$11:X$33, "LOSE")/(COUNTIF(X$11:X$33, "WIN")+COUNTIF(X$11:X$33, "LOSE"))</f>
        <v>0.5</v>
      </c>
      <c r="Y10" s="65">
        <f>COUNTIF(Y$11:Y$33, "LOSE")/(COUNTIF(Y$11:Y$33, "WIN")+COUNTIF(Y$11:Y$33, "LOSE"))</f>
        <v>0.5714285714285714</v>
      </c>
      <c r="Z10" s="200"/>
      <c r="AA10" s="65">
        <f>COUNTIF(AA$11:AA$33, "LOSE")/(COUNTIF(AA$11:AA$33, "WIN")+COUNTIF(AA$11:AA$33, "LOSE"))</f>
        <v>0.5714285714285714</v>
      </c>
      <c r="AB10" s="65">
        <f>COUNTIF(AB$11:AB$33, "LOSE")/(COUNTIF(AB$11:AB$33, "WIN")+COUNTIF(AB$11:AB$33, "LOSE"))</f>
        <v>0.6428571428571429</v>
      </c>
      <c r="AC10" s="65">
        <f>COUNTIF(AC$11:AC$33, "LOSE")/(COUNTIF(AC$11:AC$33, "WIN")+COUNTIF(AC$11:AC$33, "LOSE"))</f>
        <v>0.5</v>
      </c>
      <c r="AD10" s="65">
        <f>COUNTIF(AD$11:AD$33, "LOSE")/(COUNTIF(AD$11:AD$33, "WIN")+COUNTIF(AD$11:AD$33, "LOSE"))</f>
        <v>0.2857142857142857</v>
      </c>
      <c r="AE10" s="65">
        <f>COUNTIF(AE$11:AE$33, "LOSE")/(COUNTIF(AE$11:AE$33, "WIN")+COUNTIF(AE$11:AE$33, "LOSE"))</f>
        <v>0</v>
      </c>
      <c r="AF10" s="200"/>
      <c r="AG10" s="65">
        <f>COUNTIF(AG$11:AG$33, "LOSE")/(COUNTIF(AG$11:AG$33, "WIN")+COUNTIF(AG$11:AG$33, "LOSE"))</f>
        <v>0.46666666666666667</v>
      </c>
      <c r="AH10" s="65">
        <f>COUNTIF(AH$11:AH$33, "LOSE")/(COUNTIF(AH$11:AH$33, "WIN")+COUNTIF(AH$11:AH$33, "LOSE"))</f>
        <v>0.4</v>
      </c>
      <c r="AI10" s="200"/>
    </row>
    <row r="11" spans="1:35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S11" s="200"/>
      <c r="U11" s="200"/>
      <c r="W11" s="200"/>
      <c r="Z11" s="200"/>
      <c r="AF11" s="200"/>
      <c r="AI11" s="200"/>
    </row>
    <row r="12" spans="1:35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COUNTIF(J12:AA12, "WIN")/(COUNTIF(J12:AA12, "WIN")+COUNTIF(J12:AA12, "LOSE"))</f>
        <v>0.1</v>
      </c>
      <c r="I12" s="65">
        <f>K10</f>
        <v>0.35714285714285715</v>
      </c>
      <c r="J12" s="200"/>
      <c r="K12" s="324" t="s">
        <v>384</v>
      </c>
      <c r="L12" s="328" t="s">
        <v>273</v>
      </c>
      <c r="M12" s="200"/>
      <c r="N12" s="328" t="s">
        <v>273</v>
      </c>
      <c r="O12" s="328" t="s">
        <v>273</v>
      </c>
      <c r="P12" s="320" t="s">
        <v>273</v>
      </c>
      <c r="Q12" s="320" t="s">
        <v>273</v>
      </c>
      <c r="R12" s="330"/>
      <c r="S12" s="200"/>
      <c r="T12" s="328" t="s">
        <v>273</v>
      </c>
      <c r="U12" s="200"/>
      <c r="V12" s="328" t="s">
        <v>273</v>
      </c>
      <c r="W12" s="200"/>
      <c r="X12" s="328" t="s">
        <v>273</v>
      </c>
      <c r="Y12" s="328" t="s">
        <v>273</v>
      </c>
      <c r="Z12" s="200"/>
      <c r="AA12" s="329" t="s">
        <v>270</v>
      </c>
      <c r="AB12" s="320" t="s">
        <v>273</v>
      </c>
      <c r="AC12" s="321" t="s">
        <v>270</v>
      </c>
      <c r="AD12" s="321" t="s">
        <v>270</v>
      </c>
      <c r="AE12" s="321" t="s">
        <v>270</v>
      </c>
      <c r="AF12" s="200"/>
      <c r="AG12" s="321" t="s">
        <v>270</v>
      </c>
      <c r="AH12" s="320" t="s">
        <v>273</v>
      </c>
      <c r="AI12" s="200"/>
    </row>
    <row r="13" spans="1:35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COUNTIF(J13:AA13, "WIN")/(COUNTIF(J13:AA13, "WIN")+COUNTIF(J13:AA13, "LOSE"))</f>
        <v>0.6</v>
      </c>
      <c r="I13" s="65">
        <f>L10</f>
        <v>0.42857142857142855</v>
      </c>
      <c r="K13" s="329" t="s">
        <v>270</v>
      </c>
      <c r="L13" s="324" t="s">
        <v>384</v>
      </c>
      <c r="N13" s="328" t="s">
        <v>273</v>
      </c>
      <c r="O13" s="329" t="s">
        <v>270</v>
      </c>
      <c r="P13" s="321" t="s">
        <v>270</v>
      </c>
      <c r="Q13" s="320" t="s">
        <v>273</v>
      </c>
      <c r="R13" s="330"/>
      <c r="T13" s="329" t="s">
        <v>270</v>
      </c>
      <c r="V13" s="328" t="s">
        <v>273</v>
      </c>
      <c r="X13" s="329" t="s">
        <v>270</v>
      </c>
      <c r="Y13" s="329" t="s">
        <v>270</v>
      </c>
      <c r="AA13" s="328" t="s">
        <v>273</v>
      </c>
      <c r="AB13" s="320" t="s">
        <v>273</v>
      </c>
      <c r="AC13" s="320" t="s">
        <v>273</v>
      </c>
      <c r="AD13" s="320" t="s">
        <v>273</v>
      </c>
      <c r="AE13" s="321" t="s">
        <v>270</v>
      </c>
      <c r="AG13" s="321" t="s">
        <v>270</v>
      </c>
      <c r="AH13" s="321" t="s">
        <v>270</v>
      </c>
      <c r="AI13" s="198"/>
    </row>
    <row r="14" spans="1:35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S14" s="200"/>
      <c r="U14" s="200"/>
      <c r="W14" s="200"/>
      <c r="Z14" s="200"/>
      <c r="AF14" s="200"/>
      <c r="AI14" s="200"/>
    </row>
    <row r="15" spans="1:35" x14ac:dyDescent="0.2">
      <c r="A15" s="62" t="s">
        <v>556</v>
      </c>
      <c r="B15" s="179" t="s">
        <v>579</v>
      </c>
      <c r="C15" s="42" t="s">
        <v>586</v>
      </c>
      <c r="D15" s="128" t="s">
        <v>576</v>
      </c>
      <c r="E15" s="215" t="s">
        <v>594</v>
      </c>
      <c r="F15" s="250" t="s">
        <v>596</v>
      </c>
      <c r="G15" s="218" t="s">
        <v>600</v>
      </c>
      <c r="H15" s="65">
        <f>COUNTIF(J15:AA15, "WIN")/(COUNTIF(J15:AA15, "WIN")+COUNTIF(J15:AA15, "LOSE"))</f>
        <v>0.7</v>
      </c>
      <c r="I15" s="65">
        <f>N10</f>
        <v>0.7142857142857143</v>
      </c>
      <c r="K15" s="329" t="s">
        <v>270</v>
      </c>
      <c r="L15" s="329" t="s">
        <v>270</v>
      </c>
      <c r="N15" s="324" t="s">
        <v>384</v>
      </c>
      <c r="O15" s="329" t="s">
        <v>270</v>
      </c>
      <c r="P15" s="321" t="s">
        <v>270</v>
      </c>
      <c r="Q15" s="321" t="s">
        <v>270</v>
      </c>
      <c r="R15" s="333"/>
      <c r="T15" s="328" t="s">
        <v>273</v>
      </c>
      <c r="V15" s="329" t="s">
        <v>270</v>
      </c>
      <c r="X15" s="329" t="s">
        <v>270</v>
      </c>
      <c r="Y15" s="328" t="s">
        <v>273</v>
      </c>
      <c r="Z15" s="200"/>
      <c r="AA15" s="328" t="s">
        <v>273</v>
      </c>
      <c r="AB15" s="320" t="s">
        <v>273</v>
      </c>
      <c r="AC15" s="321" t="s">
        <v>270</v>
      </c>
      <c r="AD15" s="321" t="s">
        <v>270</v>
      </c>
      <c r="AE15" s="321" t="s">
        <v>270</v>
      </c>
      <c r="AF15" s="200"/>
      <c r="AG15" s="321" t="s">
        <v>270</v>
      </c>
      <c r="AH15" s="321" t="s">
        <v>270</v>
      </c>
      <c r="AI15" s="200"/>
    </row>
    <row r="16" spans="1:35" x14ac:dyDescent="0.2">
      <c r="A16" s="57" t="s">
        <v>557</v>
      </c>
      <c r="B16" s="203" t="s">
        <v>580</v>
      </c>
      <c r="C16" s="42" t="s">
        <v>586</v>
      </c>
      <c r="D16" s="218" t="s">
        <v>1</v>
      </c>
      <c r="E16" s="128" t="s">
        <v>595</v>
      </c>
      <c r="F16" s="215" t="s">
        <v>543</v>
      </c>
      <c r="G16" s="42" t="s">
        <v>498</v>
      </c>
      <c r="H16" s="65">
        <f>COUNTIF(J16:AA16, "WIN")/(COUNTIF(J16:AA16, "WIN")+COUNTIF(J16:AA16, "LOSE"))</f>
        <v>0.6</v>
      </c>
      <c r="I16" s="65">
        <f>O10</f>
        <v>0.7142857142857143</v>
      </c>
      <c r="K16" s="329" t="s">
        <v>270</v>
      </c>
      <c r="L16" s="328" t="s">
        <v>273</v>
      </c>
      <c r="N16" s="329" t="s">
        <v>270</v>
      </c>
      <c r="O16" s="324" t="s">
        <v>384</v>
      </c>
      <c r="P16" s="321" t="s">
        <v>270</v>
      </c>
      <c r="Q16" s="321" t="s">
        <v>270</v>
      </c>
      <c r="R16" s="333"/>
      <c r="T16" s="328" t="s">
        <v>273</v>
      </c>
      <c r="V16" s="329" t="s">
        <v>270</v>
      </c>
      <c r="X16" s="328" t="s">
        <v>273</v>
      </c>
      <c r="Y16" s="329" t="s">
        <v>270</v>
      </c>
      <c r="Z16" s="200"/>
      <c r="AA16" s="328" t="s">
        <v>273</v>
      </c>
      <c r="AB16" s="320" t="s">
        <v>273</v>
      </c>
      <c r="AC16" s="320" t="s">
        <v>273</v>
      </c>
      <c r="AD16" s="321" t="s">
        <v>270</v>
      </c>
      <c r="AE16" s="321" t="s">
        <v>270</v>
      </c>
      <c r="AF16" s="200"/>
      <c r="AG16" s="321" t="s">
        <v>270</v>
      </c>
      <c r="AH16" s="321" t="s">
        <v>270</v>
      </c>
      <c r="AI16" s="200"/>
    </row>
    <row r="17" spans="1:35" ht="15" customHeight="1" x14ac:dyDescent="0.2">
      <c r="A17" s="179" t="s">
        <v>558</v>
      </c>
      <c r="B17" s="179" t="s">
        <v>574</v>
      </c>
      <c r="C17" s="218" t="s">
        <v>1</v>
      </c>
      <c r="D17" s="218" t="s">
        <v>275</v>
      </c>
      <c r="E17" s="128" t="s">
        <v>576</v>
      </c>
      <c r="F17" s="219" t="s">
        <v>577</v>
      </c>
      <c r="G17" s="42" t="s">
        <v>587</v>
      </c>
      <c r="H17" s="65">
        <f>COUNTIF(J17:AA17, "WIN")/(COUNTIF(J17:AA17, "WIN")+COUNTIF(J17:AA17, "LOSE"))</f>
        <v>0.44444444444444442</v>
      </c>
      <c r="I17" s="65">
        <f>P10</f>
        <v>0.46153846153846156</v>
      </c>
      <c r="K17" s="329" t="s">
        <v>270</v>
      </c>
      <c r="L17" s="328" t="s">
        <v>273</v>
      </c>
      <c r="N17" s="328" t="s">
        <v>273</v>
      </c>
      <c r="O17" s="328" t="s">
        <v>273</v>
      </c>
      <c r="P17" s="324" t="s">
        <v>384</v>
      </c>
      <c r="Q17" s="324" t="s">
        <v>605</v>
      </c>
      <c r="R17" s="331"/>
      <c r="T17" s="328" t="s">
        <v>273</v>
      </c>
      <c r="V17" s="329" t="s">
        <v>270</v>
      </c>
      <c r="X17" s="329" t="s">
        <v>270</v>
      </c>
      <c r="Y17" s="329" t="s">
        <v>270</v>
      </c>
      <c r="AA17" s="328" t="s">
        <v>273</v>
      </c>
      <c r="AB17" s="320" t="s">
        <v>273</v>
      </c>
      <c r="AC17" s="321" t="s">
        <v>270</v>
      </c>
      <c r="AD17" s="321" t="s">
        <v>270</v>
      </c>
      <c r="AE17" s="321" t="s">
        <v>270</v>
      </c>
      <c r="AG17" s="320" t="s">
        <v>273</v>
      </c>
      <c r="AH17" s="320" t="s">
        <v>273</v>
      </c>
      <c r="AI17" s="198"/>
    </row>
    <row r="18" spans="1:35" ht="15" customHeight="1" x14ac:dyDescent="0.2">
      <c r="A18" s="57" t="s">
        <v>559</v>
      </c>
      <c r="B18" s="179" t="s">
        <v>574</v>
      </c>
      <c r="C18" s="218" t="s">
        <v>1</v>
      </c>
      <c r="D18" s="218" t="s">
        <v>5</v>
      </c>
      <c r="E18" s="216" t="s">
        <v>153</v>
      </c>
      <c r="F18" s="128" t="s">
        <v>595</v>
      </c>
      <c r="G18" s="19" t="s">
        <v>555</v>
      </c>
      <c r="H18" s="65">
        <f>COUNTIF(J18:AA18, "WIN")/(COUNTIF(J18:AA18, "WIN")+COUNTIF(J18:AA18, "LOSE"))</f>
        <v>0.33333333333333331</v>
      </c>
      <c r="I18" s="65">
        <f>Q10</f>
        <v>0.38461538461538464</v>
      </c>
      <c r="K18" s="321" t="s">
        <v>270</v>
      </c>
      <c r="L18" s="320" t="s">
        <v>273</v>
      </c>
      <c r="N18" s="320" t="s">
        <v>273</v>
      </c>
      <c r="O18" s="320" t="s">
        <v>273</v>
      </c>
      <c r="P18" s="324" t="s">
        <v>605</v>
      </c>
      <c r="Q18" s="324" t="s">
        <v>384</v>
      </c>
      <c r="R18" s="331"/>
      <c r="T18" s="320" t="s">
        <v>273</v>
      </c>
      <c r="V18" s="320" t="s">
        <v>273</v>
      </c>
      <c r="X18" s="321" t="s">
        <v>270</v>
      </c>
      <c r="Y18" s="321" t="s">
        <v>270</v>
      </c>
      <c r="Z18" s="200"/>
      <c r="AA18" s="320" t="s">
        <v>273</v>
      </c>
      <c r="AB18" s="320" t="s">
        <v>273</v>
      </c>
      <c r="AC18" s="320" t="s">
        <v>273</v>
      </c>
      <c r="AD18" s="320" t="s">
        <v>273</v>
      </c>
      <c r="AE18" s="321" t="s">
        <v>270</v>
      </c>
      <c r="AG18" s="320" t="s">
        <v>273</v>
      </c>
      <c r="AH18" s="320" t="s">
        <v>273</v>
      </c>
      <c r="AI18" s="198"/>
    </row>
    <row r="19" spans="1:35" ht="15" customHeight="1" x14ac:dyDescent="0.2">
      <c r="A19" s="195" t="s">
        <v>560</v>
      </c>
      <c r="B19" s="179" t="s">
        <v>574</v>
      </c>
      <c r="C19" s="218" t="s">
        <v>1</v>
      </c>
      <c r="D19" s="42" t="s">
        <v>575</v>
      </c>
      <c r="E19" s="128" t="s">
        <v>576</v>
      </c>
      <c r="F19" s="219" t="s">
        <v>577</v>
      </c>
      <c r="G19" s="216" t="s">
        <v>153</v>
      </c>
      <c r="H19" s="65" t="e">
        <f>COUNTIF(J19:AA19, "WIN")/(COUNTIF(J19:AA19, "WIN")+COUNTIF(J19:AA19, "LOSE"))</f>
        <v>#DIV/0!</v>
      </c>
      <c r="I19" s="65" t="e">
        <f>R10</f>
        <v>#DIV/0!</v>
      </c>
      <c r="K19" s="333"/>
      <c r="L19" s="330"/>
      <c r="N19" s="330"/>
      <c r="O19" s="330"/>
      <c r="P19" s="331"/>
      <c r="Q19" s="331"/>
      <c r="R19" s="331" t="s">
        <v>384</v>
      </c>
      <c r="T19" s="330"/>
      <c r="V19" s="330"/>
      <c r="X19" s="333"/>
      <c r="Y19" s="333"/>
      <c r="Z19" s="200"/>
      <c r="AA19" s="330"/>
      <c r="AB19" s="330"/>
      <c r="AC19" s="330"/>
      <c r="AD19" s="330"/>
      <c r="AE19" s="333"/>
      <c r="AG19" s="330"/>
      <c r="AH19" s="330"/>
      <c r="AI19" s="198"/>
    </row>
    <row r="20" spans="1:35" s="198" customFormat="1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M20" s="200"/>
      <c r="S20" s="200"/>
      <c r="U20" s="200"/>
      <c r="W20" s="200"/>
      <c r="Z20" s="200"/>
      <c r="AF20" s="200"/>
      <c r="AI20" s="200"/>
    </row>
    <row r="21" spans="1:35" s="198" customFormat="1" x14ac:dyDescent="0.2">
      <c r="A21" s="179" t="s">
        <v>561</v>
      </c>
      <c r="B21" s="203" t="s">
        <v>53</v>
      </c>
      <c r="C21" s="19" t="s">
        <v>88</v>
      </c>
      <c r="D21" s="6" t="s">
        <v>584</v>
      </c>
      <c r="E21" s="6" t="s">
        <v>348</v>
      </c>
      <c r="F21" s="19" t="s">
        <v>89</v>
      </c>
      <c r="G21" s="211" t="s">
        <v>585</v>
      </c>
      <c r="H21" s="65">
        <f>COUNTIF(J21:AA21, "WIN")/(COUNTIF(J21:AA21, "WIN")+COUNTIF(J21:AA21, "LOSE"))</f>
        <v>0.9</v>
      </c>
      <c r="I21" s="65">
        <f>T10</f>
        <v>0.8571428571428571</v>
      </c>
      <c r="J21" s="200"/>
      <c r="K21" s="329" t="s">
        <v>270</v>
      </c>
      <c r="L21" s="328" t="s">
        <v>273</v>
      </c>
      <c r="M21" s="200"/>
      <c r="N21" s="329" t="s">
        <v>270</v>
      </c>
      <c r="O21" s="329" t="s">
        <v>270</v>
      </c>
      <c r="P21" s="321" t="s">
        <v>270</v>
      </c>
      <c r="Q21" s="321" t="s">
        <v>270</v>
      </c>
      <c r="R21" s="333"/>
      <c r="S21" s="200"/>
      <c r="T21" s="324" t="s">
        <v>384</v>
      </c>
      <c r="U21" s="200"/>
      <c r="V21" s="329" t="s">
        <v>270</v>
      </c>
      <c r="W21" s="200"/>
      <c r="X21" s="329" t="s">
        <v>270</v>
      </c>
      <c r="Y21" s="329" t="s">
        <v>270</v>
      </c>
      <c r="Z21" s="200"/>
      <c r="AA21" s="329" t="s">
        <v>270</v>
      </c>
      <c r="AB21" s="320" t="s">
        <v>273</v>
      </c>
      <c r="AC21" s="321" t="s">
        <v>270</v>
      </c>
      <c r="AD21" s="321" t="s">
        <v>270</v>
      </c>
      <c r="AE21" s="321" t="s">
        <v>270</v>
      </c>
      <c r="AF21" s="200"/>
      <c r="AG21" s="321" t="s">
        <v>270</v>
      </c>
      <c r="AH21" s="321" t="s">
        <v>270</v>
      </c>
      <c r="AI21" s="200"/>
    </row>
    <row r="22" spans="1:35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M22" s="200"/>
      <c r="S22" s="200"/>
      <c r="U22" s="200"/>
      <c r="W22" s="200"/>
      <c r="Z22" s="200"/>
      <c r="AF22" s="200"/>
      <c r="AI22" s="200"/>
    </row>
    <row r="23" spans="1:35" s="198" customFormat="1" x14ac:dyDescent="0.2">
      <c r="A23" s="179" t="s">
        <v>563</v>
      </c>
      <c r="B23" s="179" t="s">
        <v>574</v>
      </c>
      <c r="C23" s="42" t="s">
        <v>149</v>
      </c>
      <c r="D23" s="128" t="s">
        <v>90</v>
      </c>
      <c r="E23" s="128" t="s">
        <v>381</v>
      </c>
      <c r="F23" s="218" t="s">
        <v>378</v>
      </c>
      <c r="G23" s="216" t="s">
        <v>278</v>
      </c>
      <c r="H23" s="65">
        <f>COUNTIF(J23:AA23, "WIN")/(COUNTIF(J23:AA23, "WIN")+COUNTIF(J23:AA23, "LOSE"))</f>
        <v>0.6</v>
      </c>
      <c r="I23" s="65">
        <f>V10</f>
        <v>0.6428571428571429</v>
      </c>
      <c r="J23" s="200"/>
      <c r="K23" s="329" t="s">
        <v>270</v>
      </c>
      <c r="L23" s="329" t="s">
        <v>270</v>
      </c>
      <c r="M23" s="200"/>
      <c r="N23" s="328" t="s">
        <v>273</v>
      </c>
      <c r="O23" s="328" t="s">
        <v>273</v>
      </c>
      <c r="P23" s="320" t="s">
        <v>273</v>
      </c>
      <c r="Q23" s="321" t="s">
        <v>270</v>
      </c>
      <c r="R23" s="333"/>
      <c r="S23" s="200"/>
      <c r="T23" s="328" t="s">
        <v>273</v>
      </c>
      <c r="U23" s="200"/>
      <c r="V23" s="324" t="s">
        <v>384</v>
      </c>
      <c r="W23" s="200"/>
      <c r="X23" s="329" t="s">
        <v>270</v>
      </c>
      <c r="Y23" s="329" t="s">
        <v>270</v>
      </c>
      <c r="Z23" s="200"/>
      <c r="AA23" s="329" t="s">
        <v>270</v>
      </c>
      <c r="AB23" s="321" t="s">
        <v>270</v>
      </c>
      <c r="AC23" s="321" t="s">
        <v>270</v>
      </c>
      <c r="AD23" s="321" t="s">
        <v>270</v>
      </c>
      <c r="AE23" s="321" t="s">
        <v>270</v>
      </c>
      <c r="AF23" s="200"/>
      <c r="AG23" s="321" t="s">
        <v>270</v>
      </c>
      <c r="AH23" s="321" t="s">
        <v>270</v>
      </c>
      <c r="AI23" s="200"/>
    </row>
    <row r="24" spans="1:35" s="198" customForma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M24" s="200"/>
      <c r="N24" s="200"/>
      <c r="O24" s="200"/>
      <c r="P24" s="200"/>
      <c r="Q24" s="200"/>
      <c r="R24" s="200"/>
      <c r="S24" s="200"/>
      <c r="U24" s="200"/>
      <c r="W24" s="200"/>
      <c r="Y24" s="200"/>
      <c r="Z24" s="200"/>
      <c r="AF24" s="200"/>
      <c r="AI24" s="200"/>
    </row>
    <row r="25" spans="1:35" x14ac:dyDescent="0.2">
      <c r="A25" s="62" t="s">
        <v>564</v>
      </c>
      <c r="B25" s="203" t="s">
        <v>582</v>
      </c>
      <c r="C25" s="6" t="s">
        <v>284</v>
      </c>
      <c r="D25" s="6" t="s">
        <v>383</v>
      </c>
      <c r="E25" s="6" t="s">
        <v>376</v>
      </c>
      <c r="F25" s="42" t="s">
        <v>213</v>
      </c>
      <c r="G25" s="19" t="s">
        <v>555</v>
      </c>
      <c r="H25" s="65">
        <f>COUNTIF(J25:AA25, "WIN")/(COUNTIF(J25:AA25, "WIN")+COUNTIF(J25:AA25, "LOSE"))</f>
        <v>0.4</v>
      </c>
      <c r="I25" s="65">
        <f>X10</f>
        <v>0.5</v>
      </c>
      <c r="K25" s="329" t="s">
        <v>270</v>
      </c>
      <c r="L25" s="329" t="s">
        <v>270</v>
      </c>
      <c r="N25" s="328" t="s">
        <v>273</v>
      </c>
      <c r="O25" s="328" t="s">
        <v>273</v>
      </c>
      <c r="P25" s="320" t="s">
        <v>273</v>
      </c>
      <c r="Q25" s="321" t="s">
        <v>270</v>
      </c>
      <c r="R25" s="333"/>
      <c r="T25" s="328" t="s">
        <v>273</v>
      </c>
      <c r="V25" s="328" t="s">
        <v>273</v>
      </c>
      <c r="X25" s="324" t="s">
        <v>384</v>
      </c>
      <c r="Y25" s="328" t="s">
        <v>273</v>
      </c>
      <c r="Z25" s="200"/>
      <c r="AA25" s="329" t="s">
        <v>270</v>
      </c>
      <c r="AB25" s="329" t="s">
        <v>270</v>
      </c>
      <c r="AC25" s="320" t="s">
        <v>273</v>
      </c>
      <c r="AD25" s="321" t="s">
        <v>270</v>
      </c>
      <c r="AE25" s="321" t="s">
        <v>270</v>
      </c>
      <c r="AF25" s="200"/>
      <c r="AG25" s="320" t="s">
        <v>273</v>
      </c>
      <c r="AH25" s="320" t="s">
        <v>273</v>
      </c>
      <c r="AI25" s="200"/>
    </row>
    <row r="26" spans="1:35" x14ac:dyDescent="0.2">
      <c r="A26" s="57" t="s">
        <v>565</v>
      </c>
      <c r="B26" s="203" t="s">
        <v>582</v>
      </c>
      <c r="C26" s="19" t="s">
        <v>555</v>
      </c>
      <c r="D26" s="6" t="s">
        <v>383</v>
      </c>
      <c r="E26" s="6" t="s">
        <v>376</v>
      </c>
      <c r="F26" s="42" t="s">
        <v>213</v>
      </c>
      <c r="G26" s="6" t="s">
        <v>284</v>
      </c>
      <c r="H26" s="65">
        <f>COUNTIF(J26:AA26, "WIN")/(COUNTIF(J26:AA26, "WIN")+COUNTIF(J26:AA26, "LOSE"))</f>
        <v>0.3</v>
      </c>
      <c r="I26" s="65">
        <f>Y10</f>
        <v>0.5714285714285714</v>
      </c>
      <c r="K26" s="328" t="s">
        <v>273</v>
      </c>
      <c r="L26" s="329" t="s">
        <v>270</v>
      </c>
      <c r="N26" s="328" t="s">
        <v>273</v>
      </c>
      <c r="O26" s="328" t="s">
        <v>273</v>
      </c>
      <c r="P26" s="320" t="s">
        <v>273</v>
      </c>
      <c r="Q26" s="321" t="s">
        <v>270</v>
      </c>
      <c r="R26" s="333"/>
      <c r="T26" s="328" t="s">
        <v>273</v>
      </c>
      <c r="V26" s="328" t="s">
        <v>273</v>
      </c>
      <c r="X26" s="328" t="s">
        <v>273</v>
      </c>
      <c r="Y26" s="324" t="s">
        <v>384</v>
      </c>
      <c r="Z26" s="200"/>
      <c r="AA26" s="329" t="s">
        <v>270</v>
      </c>
      <c r="AB26" s="329" t="s">
        <v>270</v>
      </c>
      <c r="AC26" s="320" t="s">
        <v>273</v>
      </c>
      <c r="AD26" s="321" t="s">
        <v>270</v>
      </c>
      <c r="AE26" s="321" t="s">
        <v>270</v>
      </c>
      <c r="AF26" s="200"/>
      <c r="AG26" s="320" t="s">
        <v>273</v>
      </c>
      <c r="AH26" s="320" t="s">
        <v>273</v>
      </c>
      <c r="AI26" s="200"/>
    </row>
    <row r="27" spans="1:35" s="198" customFormat="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M27" s="200"/>
      <c r="N27" s="200"/>
      <c r="O27" s="200"/>
      <c r="P27" s="200"/>
      <c r="Q27" s="200"/>
      <c r="R27" s="200"/>
      <c r="S27" s="200"/>
      <c r="U27" s="200"/>
      <c r="W27" s="200"/>
      <c r="Y27" s="200"/>
      <c r="Z27" s="200"/>
      <c r="AF27" s="200"/>
      <c r="AI27" s="200"/>
    </row>
    <row r="28" spans="1:35" ht="15" customHeight="1" x14ac:dyDescent="0.2">
      <c r="A28" s="62" t="s">
        <v>566</v>
      </c>
      <c r="B28" s="203" t="s">
        <v>583</v>
      </c>
      <c r="C28" s="42" t="s">
        <v>587</v>
      </c>
      <c r="D28" s="42" t="s">
        <v>589</v>
      </c>
      <c r="E28" s="19" t="s">
        <v>590</v>
      </c>
      <c r="F28" s="6" t="s">
        <v>2</v>
      </c>
      <c r="G28" s="326" t="s">
        <v>520</v>
      </c>
      <c r="H28" s="65">
        <f>COUNTIF(J28:AA28, "WIN")/(COUNTIF(J28:AA28, "WIN")+COUNTIF(J28:AA28, "LOSE"))</f>
        <v>0.4</v>
      </c>
      <c r="I28" s="65">
        <f>AA10</f>
        <v>0.5714285714285714</v>
      </c>
      <c r="K28" s="328" t="s">
        <v>273</v>
      </c>
      <c r="L28" s="329" t="s">
        <v>270</v>
      </c>
      <c r="N28" s="329" t="s">
        <v>270</v>
      </c>
      <c r="O28" s="328" t="s">
        <v>273</v>
      </c>
      <c r="P28" s="321" t="s">
        <v>270</v>
      </c>
      <c r="Q28" s="321" t="s">
        <v>270</v>
      </c>
      <c r="R28" s="333"/>
      <c r="T28" s="328" t="s">
        <v>273</v>
      </c>
      <c r="V28" s="328" t="s">
        <v>273</v>
      </c>
      <c r="X28" s="328" t="s">
        <v>273</v>
      </c>
      <c r="Y28" s="328" t="s">
        <v>273</v>
      </c>
      <c r="AA28" s="324" t="s">
        <v>384</v>
      </c>
      <c r="AB28" s="321" t="s">
        <v>270</v>
      </c>
      <c r="AC28" s="321" t="s">
        <v>270</v>
      </c>
      <c r="AD28" s="321" t="s">
        <v>270</v>
      </c>
      <c r="AE28" s="321" t="s">
        <v>270</v>
      </c>
      <c r="AG28" s="320" t="s">
        <v>273</v>
      </c>
      <c r="AH28" s="321" t="s">
        <v>270</v>
      </c>
      <c r="AI28" s="198"/>
    </row>
    <row r="29" spans="1:35" ht="15" customHeight="1" x14ac:dyDescent="0.2">
      <c r="A29" s="195" t="s">
        <v>567</v>
      </c>
      <c r="B29" s="203" t="s">
        <v>582</v>
      </c>
      <c r="C29" s="42" t="s">
        <v>213</v>
      </c>
      <c r="D29" s="19" t="s">
        <v>590</v>
      </c>
      <c r="E29" s="6" t="s">
        <v>2</v>
      </c>
      <c r="F29" s="326" t="s">
        <v>520</v>
      </c>
      <c r="G29" s="42" t="s">
        <v>589</v>
      </c>
      <c r="H29" s="65">
        <f>COUNTIF(J29:AA29, "WIN")/(COUNTIF(J29:AA29, "WIN")+COUNTIF(J29:AA29, "LOSE"))</f>
        <v>0.36363636363636365</v>
      </c>
      <c r="I29" s="65">
        <f>AB10</f>
        <v>0.6428571428571429</v>
      </c>
      <c r="K29" s="328" t="s">
        <v>273</v>
      </c>
      <c r="L29" s="329" t="s">
        <v>270</v>
      </c>
      <c r="N29" s="329" t="s">
        <v>273</v>
      </c>
      <c r="O29" s="328" t="s">
        <v>273</v>
      </c>
      <c r="P29" s="321" t="s">
        <v>270</v>
      </c>
      <c r="Q29" s="320" t="s">
        <v>273</v>
      </c>
      <c r="R29" s="330"/>
      <c r="T29" s="330" t="s">
        <v>270</v>
      </c>
      <c r="V29" s="330" t="s">
        <v>270</v>
      </c>
      <c r="X29" s="330" t="s">
        <v>273</v>
      </c>
      <c r="Y29" s="330" t="s">
        <v>273</v>
      </c>
      <c r="AA29" s="331" t="s">
        <v>273</v>
      </c>
      <c r="AB29" s="332" t="s">
        <v>384</v>
      </c>
      <c r="AC29" s="320" t="s">
        <v>273</v>
      </c>
      <c r="AD29" s="320" t="s">
        <v>273</v>
      </c>
      <c r="AE29" s="321" t="s">
        <v>270</v>
      </c>
      <c r="AG29" s="321" t="s">
        <v>270</v>
      </c>
      <c r="AH29" s="321" t="s">
        <v>270</v>
      </c>
      <c r="AI29" s="198"/>
    </row>
    <row r="30" spans="1:35" ht="15" customHeight="1" x14ac:dyDescent="0.2">
      <c r="A30" s="179" t="s">
        <v>569</v>
      </c>
      <c r="B30" s="179" t="s">
        <v>574</v>
      </c>
      <c r="C30" s="19" t="s">
        <v>555</v>
      </c>
      <c r="D30" s="216" t="s">
        <v>375</v>
      </c>
      <c r="E30" s="6" t="s">
        <v>2</v>
      </c>
      <c r="F30" s="326" t="s">
        <v>598</v>
      </c>
      <c r="G30" s="218" t="s">
        <v>5</v>
      </c>
      <c r="H30" s="65">
        <f>COUNTIF(J30:AA30, "WIN")/(COUNTIF(J30:AA30, "WIN")+COUNTIF(J30:AA30, "LOSE"))</f>
        <v>0.27272727272727271</v>
      </c>
      <c r="I30" s="65">
        <f>AC10</f>
        <v>0.5</v>
      </c>
      <c r="K30" s="328" t="s">
        <v>273</v>
      </c>
      <c r="L30" s="329" t="s">
        <v>270</v>
      </c>
      <c r="N30" s="328" t="s">
        <v>273</v>
      </c>
      <c r="O30" s="329" t="s">
        <v>270</v>
      </c>
      <c r="P30" s="320" t="s">
        <v>273</v>
      </c>
      <c r="Q30" s="320" t="s">
        <v>273</v>
      </c>
      <c r="R30" s="330"/>
      <c r="T30" s="328" t="s">
        <v>273</v>
      </c>
      <c r="V30" s="328" t="s">
        <v>273</v>
      </c>
      <c r="X30" s="328" t="s">
        <v>273</v>
      </c>
      <c r="Y30" s="328" t="s">
        <v>273</v>
      </c>
      <c r="AA30" s="329" t="s">
        <v>270</v>
      </c>
      <c r="AB30" s="321" t="s">
        <v>270</v>
      </c>
      <c r="AC30" s="324" t="s">
        <v>384</v>
      </c>
      <c r="AD30" s="321" t="s">
        <v>270</v>
      </c>
      <c r="AE30" s="321" t="s">
        <v>270</v>
      </c>
      <c r="AG30" s="321" t="s">
        <v>270</v>
      </c>
      <c r="AH30" s="321" t="s">
        <v>270</v>
      </c>
      <c r="AI30" s="198"/>
    </row>
    <row r="31" spans="1:35" ht="15" customHeight="1" x14ac:dyDescent="0.2">
      <c r="A31" s="57" t="s">
        <v>570</v>
      </c>
      <c r="B31" s="179" t="s">
        <v>581</v>
      </c>
      <c r="C31" s="42" t="s">
        <v>374</v>
      </c>
      <c r="D31" s="218" t="s">
        <v>275</v>
      </c>
      <c r="E31" s="6" t="s">
        <v>2</v>
      </c>
      <c r="F31" s="326" t="s">
        <v>598</v>
      </c>
      <c r="G31" s="42" t="s">
        <v>575</v>
      </c>
      <c r="H31" s="65">
        <f>COUNTIF(J31:AA31, "WIN")/(COUNTIF(J31:AA31, "WIN")+COUNTIF(J31:AA31, "LOSE"))</f>
        <v>0.27272727272727271</v>
      </c>
      <c r="I31" s="65">
        <f>AD10</f>
        <v>0.2857142857142857</v>
      </c>
      <c r="K31" s="321" t="s">
        <v>270</v>
      </c>
      <c r="L31" s="320" t="s">
        <v>273</v>
      </c>
      <c r="N31" s="321" t="s">
        <v>270</v>
      </c>
      <c r="O31" s="320" t="s">
        <v>273</v>
      </c>
      <c r="P31" s="320" t="s">
        <v>273</v>
      </c>
      <c r="Q31" s="320" t="s">
        <v>273</v>
      </c>
      <c r="R31" s="330"/>
      <c r="T31" s="320" t="s">
        <v>273</v>
      </c>
      <c r="V31" s="320" t="s">
        <v>273</v>
      </c>
      <c r="X31" s="321" t="s">
        <v>270</v>
      </c>
      <c r="Y31" s="320" t="s">
        <v>273</v>
      </c>
      <c r="Z31" s="200"/>
      <c r="AA31" s="320" t="s">
        <v>273</v>
      </c>
      <c r="AB31" s="320" t="s">
        <v>273</v>
      </c>
      <c r="AC31" s="321" t="s">
        <v>270</v>
      </c>
      <c r="AD31" s="324" t="s">
        <v>384</v>
      </c>
      <c r="AE31" s="321" t="s">
        <v>270</v>
      </c>
      <c r="AG31" s="320" t="s">
        <v>273</v>
      </c>
      <c r="AH31" s="320" t="s">
        <v>273</v>
      </c>
      <c r="AI31" s="198"/>
    </row>
    <row r="32" spans="1:35" ht="15" customHeight="1" x14ac:dyDescent="0.2">
      <c r="A32" s="57" t="s">
        <v>571</v>
      </c>
      <c r="B32" s="179" t="s">
        <v>581</v>
      </c>
      <c r="C32" s="218" t="s">
        <v>275</v>
      </c>
      <c r="D32" s="218" t="s">
        <v>281</v>
      </c>
      <c r="E32" s="42" t="s">
        <v>213</v>
      </c>
      <c r="F32" s="6" t="s">
        <v>2</v>
      </c>
      <c r="G32" s="326" t="s">
        <v>598</v>
      </c>
      <c r="H32" s="65">
        <f>COUNTIF(J32:AA32, "WIN")/(COUNTIF(J32:AA32, "WIN")+COUNTIF(J32:AA32, "LOSE"))</f>
        <v>0.27272727272727271</v>
      </c>
      <c r="I32" s="65">
        <f>AE10</f>
        <v>0</v>
      </c>
      <c r="K32" s="328" t="s">
        <v>273</v>
      </c>
      <c r="L32" s="329" t="s">
        <v>270</v>
      </c>
      <c r="N32" s="320" t="s">
        <v>273</v>
      </c>
      <c r="O32" s="320" t="s">
        <v>273</v>
      </c>
      <c r="P32" s="321" t="s">
        <v>270</v>
      </c>
      <c r="Q32" s="321" t="s">
        <v>270</v>
      </c>
      <c r="R32" s="333"/>
      <c r="T32" s="320" t="s">
        <v>273</v>
      </c>
      <c r="V32" s="320" t="s">
        <v>273</v>
      </c>
      <c r="X32" s="320" t="s">
        <v>273</v>
      </c>
      <c r="Y32" s="320" t="s">
        <v>273</v>
      </c>
      <c r="Z32" s="200"/>
      <c r="AA32" s="320" t="s">
        <v>273</v>
      </c>
      <c r="AB32" s="320" t="s">
        <v>273</v>
      </c>
      <c r="AC32" s="320" t="s">
        <v>273</v>
      </c>
      <c r="AD32" s="320" t="s">
        <v>273</v>
      </c>
      <c r="AE32" s="332" t="s">
        <v>384</v>
      </c>
      <c r="AG32" s="320" t="s">
        <v>273</v>
      </c>
      <c r="AH32" s="321" t="s">
        <v>270</v>
      </c>
      <c r="AI32" s="198"/>
    </row>
    <row r="33" spans="1:35" ht="15" customHeight="1" x14ac:dyDescent="0.2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198"/>
      <c r="L33" s="198"/>
      <c r="M33" s="200"/>
      <c r="N33" s="198"/>
      <c r="O33" s="198"/>
      <c r="P33" s="198"/>
      <c r="Q33" s="198"/>
      <c r="R33" s="198"/>
      <c r="S33" s="200"/>
      <c r="T33" s="198"/>
      <c r="U33" s="200"/>
      <c r="V33" s="198"/>
      <c r="W33" s="200"/>
      <c r="X33" s="198"/>
      <c r="Y33" s="198"/>
      <c r="Z33" s="200"/>
      <c r="AA33" s="198"/>
      <c r="AB33" s="198"/>
      <c r="AC33" s="198"/>
      <c r="AD33" s="198"/>
      <c r="AE33" s="198"/>
      <c r="AF33" s="200"/>
      <c r="AG33" s="198"/>
      <c r="AH33" s="198"/>
      <c r="AI33" s="200"/>
    </row>
    <row r="34" spans="1:35" ht="15" customHeight="1" x14ac:dyDescent="0.2">
      <c r="A34" s="179" t="s">
        <v>572</v>
      </c>
      <c r="B34" s="203" t="s">
        <v>53</v>
      </c>
      <c r="C34" s="19" t="s">
        <v>198</v>
      </c>
      <c r="D34" s="19" t="s">
        <v>591</v>
      </c>
      <c r="E34" s="215" t="s">
        <v>200</v>
      </c>
      <c r="F34" s="6" t="s">
        <v>201</v>
      </c>
      <c r="G34" s="42" t="s">
        <v>586</v>
      </c>
      <c r="H34" s="65">
        <f>COUNTIF(J34:AA34, "WIN")/(COUNTIF(J34:AA34, "WIN")+COUNTIF(J34:AA34, "LOSE"))</f>
        <v>0.54545454545454541</v>
      </c>
      <c r="I34" s="65">
        <f>AG10</f>
        <v>0.46666666666666667</v>
      </c>
      <c r="K34" s="328" t="s">
        <v>273</v>
      </c>
      <c r="L34" s="328" t="s">
        <v>273</v>
      </c>
      <c r="N34" s="329" t="s">
        <v>270</v>
      </c>
      <c r="O34" s="328" t="s">
        <v>273</v>
      </c>
      <c r="P34" s="321" t="s">
        <v>270</v>
      </c>
      <c r="Q34" s="321" t="s">
        <v>270</v>
      </c>
      <c r="R34" s="333"/>
      <c r="T34" s="328" t="s">
        <v>273</v>
      </c>
      <c r="V34" s="328" t="s">
        <v>273</v>
      </c>
      <c r="X34" s="329" t="s">
        <v>270</v>
      </c>
      <c r="Y34" s="329" t="s">
        <v>270</v>
      </c>
      <c r="Z34" s="200"/>
      <c r="AA34" s="329" t="s">
        <v>270</v>
      </c>
      <c r="AB34" s="320" t="s">
        <v>273</v>
      </c>
      <c r="AC34" s="321" t="s">
        <v>270</v>
      </c>
      <c r="AD34" s="320" t="s">
        <v>273</v>
      </c>
      <c r="AE34" s="320" t="s">
        <v>273</v>
      </c>
      <c r="AF34" s="200"/>
      <c r="AG34" s="324" t="s">
        <v>384</v>
      </c>
      <c r="AH34" s="320" t="s">
        <v>273</v>
      </c>
      <c r="AI34" s="198"/>
    </row>
    <row r="35" spans="1:35" ht="15" customHeight="1" x14ac:dyDescent="0.2">
      <c r="A35" s="62" t="s">
        <v>573</v>
      </c>
      <c r="B35" s="203" t="s">
        <v>53</v>
      </c>
      <c r="C35" s="42" t="s">
        <v>586</v>
      </c>
      <c r="D35" s="42" t="s">
        <v>592</v>
      </c>
      <c r="E35" s="215" t="s">
        <v>200</v>
      </c>
      <c r="F35" s="6" t="s">
        <v>201</v>
      </c>
      <c r="G35" s="19" t="s">
        <v>198</v>
      </c>
      <c r="H35" s="65">
        <f>COUNTIF(J35:AA35, "WIN")/(COUNTIF(J35:AA35, "WIN")+COUNTIF(J35:AA35, "LOSE"))</f>
        <v>0.45454545454545453</v>
      </c>
      <c r="I35" s="65">
        <f>AH10</f>
        <v>0.4</v>
      </c>
      <c r="K35" s="328" t="s">
        <v>273</v>
      </c>
      <c r="L35" s="328" t="s">
        <v>273</v>
      </c>
      <c r="N35" s="328" t="s">
        <v>273</v>
      </c>
      <c r="O35" s="328" t="s">
        <v>273</v>
      </c>
      <c r="P35" s="321" t="s">
        <v>270</v>
      </c>
      <c r="Q35" s="321" t="s">
        <v>270</v>
      </c>
      <c r="R35" s="333"/>
      <c r="T35" s="328" t="s">
        <v>273</v>
      </c>
      <c r="V35" s="328" t="s">
        <v>273</v>
      </c>
      <c r="X35" s="329" t="s">
        <v>270</v>
      </c>
      <c r="Y35" s="329" t="s">
        <v>270</v>
      </c>
      <c r="AA35" s="329" t="s">
        <v>270</v>
      </c>
      <c r="AB35" s="320" t="s">
        <v>273</v>
      </c>
      <c r="AC35" s="320" t="s">
        <v>273</v>
      </c>
      <c r="AD35" s="320" t="s">
        <v>273</v>
      </c>
      <c r="AE35" s="320" t="s">
        <v>273</v>
      </c>
      <c r="AG35" s="321" t="s">
        <v>270</v>
      </c>
      <c r="AH35" s="324" t="s">
        <v>384</v>
      </c>
      <c r="AI35" s="198"/>
    </row>
    <row r="36" spans="1:35" ht="15" customHeight="1" x14ac:dyDescent="0.2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198"/>
      <c r="L36" s="198"/>
      <c r="M36" s="200"/>
      <c r="N36" s="198"/>
      <c r="O36" s="198"/>
      <c r="P36" s="198"/>
      <c r="Q36" s="198"/>
      <c r="R36" s="198"/>
      <c r="S36" s="200"/>
      <c r="T36" s="198"/>
      <c r="U36" s="200"/>
      <c r="V36" s="198"/>
      <c r="W36" s="200"/>
      <c r="X36" s="198"/>
      <c r="Y36" s="198"/>
      <c r="Z36" s="200"/>
      <c r="AA36" s="198"/>
      <c r="AB36" s="198"/>
      <c r="AC36" s="198"/>
      <c r="AD36" s="198"/>
      <c r="AE36" s="198"/>
      <c r="AF36" s="200"/>
      <c r="AG36" s="198"/>
      <c r="AH36" s="198"/>
      <c r="AI36" s="200"/>
    </row>
    <row r="37" spans="1:35" ht="15" customHeight="1" x14ac:dyDescent="0.2">
      <c r="C37" s="161" t="s">
        <v>606</v>
      </c>
      <c r="D37" s="161" t="s">
        <v>607</v>
      </c>
    </row>
    <row r="38" spans="1:35" ht="15" customHeight="1" x14ac:dyDescent="0.2">
      <c r="C38" s="42" t="s">
        <v>199</v>
      </c>
      <c r="D38" s="218" t="s">
        <v>1</v>
      </c>
    </row>
    <row r="39" spans="1:35" ht="15" customHeight="1" x14ac:dyDescent="0.2">
      <c r="C39" s="42" t="s">
        <v>587</v>
      </c>
      <c r="D39" s="19" t="s">
        <v>88</v>
      </c>
    </row>
    <row r="40" spans="1:35" ht="15" customHeight="1" x14ac:dyDescent="0.2">
      <c r="C40" s="216" t="s">
        <v>278</v>
      </c>
      <c r="D40" s="19" t="s">
        <v>89</v>
      </c>
    </row>
    <row r="41" spans="1:35" ht="15" customHeight="1" x14ac:dyDescent="0.2">
      <c r="C41" s="42" t="s">
        <v>149</v>
      </c>
      <c r="D41" s="19" t="s">
        <v>94</v>
      </c>
    </row>
    <row r="42" spans="1:35" ht="15" customHeight="1" x14ac:dyDescent="0.2">
      <c r="C42" s="42" t="s">
        <v>202</v>
      </c>
      <c r="D42" s="19" t="s">
        <v>608</v>
      </c>
    </row>
  </sheetData>
  <conditionalFormatting sqref="A9:XFD10">
    <cfRule type="colorScale" priority="5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H1:I1048576">
    <cfRule type="colorScale" priority="516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J11:CN64">
    <cfRule type="containsText" dxfId="2" priority="1" operator="containsText" text="MIRROR">
      <formula>NOT(ISERROR(SEARCH("MIRROR",J11)))</formula>
    </cfRule>
    <cfRule type="containsText" dxfId="1" priority="3" operator="containsText" text="WIN">
      <formula>NOT(ISERROR(SEARCH("WIN",J11)))</formula>
    </cfRule>
    <cfRule type="containsText" dxfId="0" priority="4" operator="containsText" text="LOSE">
      <formula>NOT(ISERROR(SEARCH("LOSE",J11)))</formula>
    </cfRule>
  </conditionalFormatting>
  <pageMargins left="0.7" right="0.7" top="0.75" bottom="0.75" header="0.3" footer="0.3"/>
  <pageSetup scale="10" firstPageNumber="0" fitToWidth="0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A176-FECB-9A40-8CAD-DF2A97956CC3}">
  <dimension ref="A2:AP726"/>
  <sheetViews>
    <sheetView topLeftCell="A9" zoomScale="85" zoomScaleNormal="85" workbookViewId="0">
      <pane xSplit="1" topLeftCell="B9" activePane="topRight" state="frozen"/>
      <selection activeCell="T20" sqref="T20"/>
      <selection pane="topRight" activeCell="T20" sqref="T20"/>
    </sheetView>
  </sheetViews>
  <sheetFormatPr defaultColWidth="9.01171875" defaultRowHeight="15" x14ac:dyDescent="0.2"/>
  <cols>
    <col min="1" max="1" width="8.203125" style="3" customWidth="1"/>
    <col min="2" max="2" width="10.22265625" style="3" bestFit="1" customWidth="1"/>
    <col min="3" max="3" width="1.74609375" style="3" customWidth="1"/>
    <col min="4" max="4" width="10.22265625" style="3" bestFit="1" customWidth="1"/>
    <col min="5" max="5" width="1.74609375" style="3" customWidth="1"/>
    <col min="6" max="6" width="10.22265625" style="3" customWidth="1"/>
    <col min="7" max="7" width="1.74609375" style="3" customWidth="1"/>
    <col min="8" max="8" width="10.22265625" style="3" bestFit="1" customWidth="1"/>
    <col min="9" max="9" width="1.74609375" style="3" customWidth="1"/>
    <col min="10" max="10" width="10.22265625" style="3" customWidth="1"/>
    <col min="11" max="11" width="2.28515625" style="3" customWidth="1"/>
    <col min="12" max="12" width="9.28125" style="2" customWidth="1"/>
    <col min="13" max="13" width="2.5546875" style="3" customWidth="1"/>
    <col min="14" max="14" width="9.01171875" style="3"/>
    <col min="15" max="15" width="1.74609375" style="3" customWidth="1"/>
    <col min="16" max="16" width="9.01171875" style="3"/>
    <col min="17" max="17" width="1.07421875" style="3" customWidth="1"/>
    <col min="18" max="18" width="9.81640625" style="3" customWidth="1"/>
    <col min="19" max="19" width="1.74609375" style="3" customWidth="1"/>
    <col min="20" max="20" width="9.01171875" style="3"/>
    <col min="21" max="21" width="1.74609375" style="3" customWidth="1"/>
    <col min="22" max="22" width="9.01171875" style="3"/>
    <col min="23" max="23" width="2.6875" style="3" customWidth="1"/>
    <col min="24" max="24" width="9.01171875" style="3" customWidth="1"/>
    <col min="25" max="25" width="2.41796875" style="3" customWidth="1"/>
    <col min="26" max="26" width="9.01171875" style="3"/>
    <col min="27" max="27" width="1.4765625" style="3" customWidth="1"/>
    <col min="28" max="28" width="9.01171875" style="3"/>
    <col min="29" max="29" width="1.74609375" style="3" customWidth="1"/>
    <col min="30" max="30" width="9.01171875" style="3"/>
    <col min="31" max="31" width="1.74609375" style="3" customWidth="1"/>
    <col min="32" max="32" width="9.28125" style="3" bestFit="1" customWidth="1"/>
    <col min="33" max="33" width="1.74609375" style="3" customWidth="1"/>
    <col min="34" max="34" width="9.28125" style="3" bestFit="1" customWidth="1"/>
    <col min="35" max="35" width="2.41796875" style="3" customWidth="1"/>
    <col min="36" max="16384" width="9.01171875" style="3"/>
  </cols>
  <sheetData>
    <row r="2" spans="1:42" x14ac:dyDescent="0.2">
      <c r="A2" s="42"/>
      <c r="B2" s="42" t="s">
        <v>87</v>
      </c>
      <c r="C2" s="42"/>
      <c r="D2" s="42" t="s">
        <v>7</v>
      </c>
      <c r="E2" s="37"/>
      <c r="F2" s="42" t="s">
        <v>6</v>
      </c>
      <c r="G2" s="42"/>
      <c r="H2" s="42" t="s">
        <v>223</v>
      </c>
      <c r="I2" s="37"/>
      <c r="J2" s="42" t="s">
        <v>202</v>
      </c>
      <c r="K2" s="37"/>
      <c r="L2" s="42" t="s">
        <v>149</v>
      </c>
      <c r="M2" s="42"/>
      <c r="N2" s="42" t="s">
        <v>16</v>
      </c>
      <c r="O2" s="37"/>
      <c r="P2" s="42" t="s">
        <v>213</v>
      </c>
      <c r="Q2" s="37"/>
      <c r="R2" s="42" t="s">
        <v>11</v>
      </c>
      <c r="S2" s="37"/>
      <c r="T2" s="42" t="s">
        <v>224</v>
      </c>
      <c r="U2" s="37"/>
      <c r="V2" s="42" t="s">
        <v>18</v>
      </c>
      <c r="W2" s="37"/>
      <c r="X2" s="42" t="s">
        <v>225</v>
      </c>
      <c r="Z2" s="42" t="s">
        <v>9</v>
      </c>
      <c r="AB2" s="42" t="s">
        <v>226</v>
      </c>
      <c r="AD2" s="42" t="s">
        <v>10</v>
      </c>
      <c r="AF2" s="42" t="s">
        <v>199</v>
      </c>
      <c r="AH2" s="74" t="s">
        <v>227</v>
      </c>
      <c r="AJ2" s="75" t="s">
        <v>228</v>
      </c>
      <c r="AL2" s="76" t="s">
        <v>229</v>
      </c>
    </row>
    <row r="3" spans="1:42" x14ac:dyDescent="0.2">
      <c r="A3" s="37"/>
      <c r="B3" s="37" t="s">
        <v>230</v>
      </c>
      <c r="C3" s="37"/>
      <c r="D3" s="37" t="s">
        <v>230</v>
      </c>
      <c r="E3" s="37"/>
      <c r="F3" s="37" t="s">
        <v>231</v>
      </c>
      <c r="G3" s="37"/>
      <c r="H3" s="37" t="s">
        <v>231</v>
      </c>
      <c r="I3" s="37"/>
      <c r="J3" s="37" t="s">
        <v>230</v>
      </c>
      <c r="K3" s="37"/>
      <c r="L3" s="37" t="s">
        <v>230</v>
      </c>
      <c r="M3" s="37"/>
      <c r="N3" s="37" t="s">
        <v>232</v>
      </c>
      <c r="O3" s="37"/>
      <c r="P3" s="37" t="s">
        <v>233</v>
      </c>
      <c r="Q3" s="37"/>
      <c r="R3" s="37" t="s">
        <v>230</v>
      </c>
      <c r="S3" s="37"/>
      <c r="T3" s="37" t="s">
        <v>231</v>
      </c>
      <c r="U3" s="37"/>
      <c r="V3" s="37" t="s">
        <v>234</v>
      </c>
      <c r="W3" s="37"/>
      <c r="X3" s="37" t="s">
        <v>233</v>
      </c>
      <c r="Z3" s="37" t="s">
        <v>232</v>
      </c>
      <c r="AB3" s="37" t="s">
        <v>235</v>
      </c>
      <c r="AD3" s="37" t="s">
        <v>232</v>
      </c>
      <c r="AF3" s="37" t="s">
        <v>234</v>
      </c>
      <c r="AH3" s="74" t="s">
        <v>114</v>
      </c>
      <c r="AJ3" s="75" t="s">
        <v>133</v>
      </c>
      <c r="AL3" s="76" t="s">
        <v>236</v>
      </c>
    </row>
    <row r="4" spans="1:42" x14ac:dyDescent="0.2">
      <c r="A4" s="42" t="s">
        <v>52</v>
      </c>
      <c r="B4" s="77">
        <v>31.95</v>
      </c>
      <c r="C4" s="77"/>
      <c r="D4" s="78">
        <v>13.8</v>
      </c>
      <c r="E4" s="37"/>
      <c r="F4" s="78">
        <v>18</v>
      </c>
      <c r="G4" s="37"/>
      <c r="H4" s="79">
        <v>18</v>
      </c>
      <c r="I4" s="37"/>
      <c r="J4" s="80">
        <v>11.6</v>
      </c>
      <c r="K4" s="46"/>
      <c r="L4" s="80">
        <v>11.2</v>
      </c>
      <c r="M4" s="80"/>
      <c r="N4" s="81">
        <v>4.8</v>
      </c>
      <c r="O4" s="80"/>
      <c r="P4" s="81">
        <v>1.75</v>
      </c>
      <c r="Q4" s="80"/>
      <c r="R4" s="80">
        <v>11.2</v>
      </c>
      <c r="S4" s="80"/>
      <c r="T4" s="81">
        <v>8</v>
      </c>
      <c r="U4" s="80"/>
      <c r="V4" s="81">
        <v>4.2</v>
      </c>
      <c r="W4" s="80"/>
      <c r="X4" s="81">
        <v>1.75</v>
      </c>
      <c r="Z4" s="80">
        <v>12.8</v>
      </c>
      <c r="AB4" s="81">
        <v>5.3</v>
      </c>
      <c r="AD4" s="81">
        <v>3.2</v>
      </c>
      <c r="AF4" s="81">
        <v>5.25</v>
      </c>
      <c r="AH4" s="82" t="s">
        <v>237</v>
      </c>
      <c r="AJ4" s="9" t="s">
        <v>238</v>
      </c>
      <c r="AL4" s="22" t="s">
        <v>239</v>
      </c>
    </row>
    <row r="5" spans="1:42" x14ac:dyDescent="0.2">
      <c r="A5" s="42" t="s">
        <v>53</v>
      </c>
      <c r="B5" s="77">
        <v>31.95</v>
      </c>
      <c r="C5" s="77"/>
      <c r="D5" s="78">
        <v>18.399999999999999</v>
      </c>
      <c r="E5" s="37"/>
      <c r="F5" s="78">
        <v>22.5</v>
      </c>
      <c r="G5" s="37"/>
      <c r="H5" s="78">
        <v>22.5</v>
      </c>
      <c r="I5" s="37"/>
      <c r="J5" s="80">
        <v>11.6</v>
      </c>
      <c r="K5" s="46"/>
      <c r="L5" s="80">
        <v>11.2</v>
      </c>
      <c r="M5" s="80"/>
      <c r="N5" s="81">
        <v>5.85</v>
      </c>
      <c r="O5" s="80"/>
      <c r="P5" s="81">
        <v>2.5499999999999998</v>
      </c>
      <c r="Q5" s="80"/>
      <c r="R5" s="80">
        <v>11.2</v>
      </c>
      <c r="S5" s="80"/>
      <c r="T5" s="81">
        <v>10</v>
      </c>
      <c r="U5" s="80"/>
      <c r="V5" s="81">
        <v>5.4</v>
      </c>
      <c r="W5" s="80"/>
      <c r="X5" s="81">
        <v>2.5499999999999998</v>
      </c>
      <c r="Z5" s="80">
        <v>15.6</v>
      </c>
      <c r="AB5" s="81">
        <v>5.3</v>
      </c>
      <c r="AD5" s="81">
        <v>3.9</v>
      </c>
      <c r="AF5" s="81">
        <v>6.75</v>
      </c>
      <c r="AH5" s="82" t="s">
        <v>107</v>
      </c>
      <c r="AJ5" s="9" t="s">
        <v>132</v>
      </c>
      <c r="AL5" s="22" t="s">
        <v>240</v>
      </c>
    </row>
    <row r="6" spans="1:42" x14ac:dyDescent="0.2">
      <c r="A6" s="42" t="s">
        <v>54</v>
      </c>
      <c r="B6" s="77">
        <v>46.15</v>
      </c>
      <c r="C6" s="83"/>
      <c r="D6" s="78">
        <v>23</v>
      </c>
      <c r="E6" s="84"/>
      <c r="F6" s="78">
        <v>27</v>
      </c>
      <c r="G6" s="37"/>
      <c r="H6" s="78">
        <v>27</v>
      </c>
      <c r="I6" s="37"/>
      <c r="J6" s="80">
        <v>17.399999999999999</v>
      </c>
      <c r="K6" s="46"/>
      <c r="L6" s="80">
        <v>16.8</v>
      </c>
      <c r="M6" s="80"/>
      <c r="N6" s="81">
        <v>8.1</v>
      </c>
      <c r="O6" s="80"/>
      <c r="P6" s="81">
        <v>3.6</v>
      </c>
      <c r="Q6" s="80"/>
      <c r="R6" s="80">
        <v>16.8</v>
      </c>
      <c r="S6" s="80"/>
      <c r="T6" s="81">
        <v>12</v>
      </c>
      <c r="U6" s="80"/>
      <c r="V6" s="81">
        <v>7</v>
      </c>
      <c r="W6" s="80"/>
      <c r="X6" s="81">
        <v>3.6</v>
      </c>
      <c r="Z6" s="80">
        <v>21.6</v>
      </c>
      <c r="AB6" s="81">
        <v>7.95</v>
      </c>
      <c r="AD6" s="81">
        <v>5.4</v>
      </c>
      <c r="AF6" s="81">
        <v>8.75</v>
      </c>
      <c r="AH6" s="85" t="s">
        <v>241</v>
      </c>
      <c r="AJ6" s="86" t="s">
        <v>242</v>
      </c>
      <c r="AL6" s="87" t="s">
        <v>243</v>
      </c>
    </row>
    <row r="7" spans="1:42" x14ac:dyDescent="0.2">
      <c r="A7" s="42" t="s">
        <v>55</v>
      </c>
      <c r="B7" s="77">
        <v>46.15</v>
      </c>
      <c r="C7" s="77"/>
      <c r="D7" s="78">
        <v>27.6</v>
      </c>
      <c r="E7" s="37"/>
      <c r="F7" s="78">
        <v>31.5</v>
      </c>
      <c r="G7" s="37"/>
      <c r="H7" s="78">
        <v>31.5</v>
      </c>
      <c r="I7" s="37"/>
      <c r="J7" s="80">
        <v>17.399999999999999</v>
      </c>
      <c r="K7" s="46"/>
      <c r="L7" s="80">
        <v>16.8</v>
      </c>
      <c r="M7" s="80"/>
      <c r="N7" s="81">
        <v>9.3000000000000007</v>
      </c>
      <c r="O7" s="80"/>
      <c r="P7" s="81">
        <v>4.45</v>
      </c>
      <c r="Q7" s="80"/>
      <c r="R7" s="80">
        <v>16.8</v>
      </c>
      <c r="S7" s="80"/>
      <c r="T7" s="81">
        <v>14</v>
      </c>
      <c r="U7" s="80"/>
      <c r="V7" s="81">
        <v>8.1999999999999993</v>
      </c>
      <c r="W7" s="80"/>
      <c r="X7" s="81">
        <v>4.45</v>
      </c>
      <c r="Z7" s="80">
        <v>24.8</v>
      </c>
      <c r="AB7" s="81">
        <v>7.95</v>
      </c>
      <c r="AD7" s="104">
        <v>6.2</v>
      </c>
      <c r="AF7" s="81">
        <v>10.25</v>
      </c>
      <c r="AH7" s="85" t="s">
        <v>86</v>
      </c>
      <c r="AJ7" s="86" t="s">
        <v>244</v>
      </c>
      <c r="AL7" s="87" t="s">
        <v>245</v>
      </c>
    </row>
    <row r="8" spans="1:42" x14ac:dyDescent="0.2">
      <c r="AH8" s="88" t="s">
        <v>246</v>
      </c>
    </row>
    <row r="9" spans="1:42" x14ac:dyDescent="0.2">
      <c r="A9" s="19"/>
      <c r="B9" s="19" t="s">
        <v>5</v>
      </c>
      <c r="C9" s="19"/>
      <c r="D9" s="19" t="s">
        <v>151</v>
      </c>
      <c r="E9" s="20"/>
      <c r="F9" s="69" t="s">
        <v>105</v>
      </c>
      <c r="G9" s="19"/>
      <c r="H9" s="19" t="s">
        <v>103</v>
      </c>
      <c r="I9" s="20"/>
      <c r="J9" s="19" t="s">
        <v>1</v>
      </c>
      <c r="K9" s="20"/>
      <c r="L9" s="19" t="s">
        <v>89</v>
      </c>
      <c r="M9" s="19"/>
      <c r="N9" s="19" t="s">
        <v>211</v>
      </c>
      <c r="O9" s="20"/>
      <c r="P9" s="19" t="s">
        <v>88</v>
      </c>
      <c r="Q9" s="20"/>
      <c r="R9" s="19" t="s">
        <v>95</v>
      </c>
      <c r="S9" s="20"/>
      <c r="T9" s="19" t="s">
        <v>247</v>
      </c>
      <c r="U9" s="20"/>
      <c r="V9" s="19" t="s">
        <v>198</v>
      </c>
      <c r="X9" s="19" t="s">
        <v>248</v>
      </c>
      <c r="Z9" s="19" t="s">
        <v>249</v>
      </c>
      <c r="AB9" s="19" t="s">
        <v>97</v>
      </c>
      <c r="AH9" s="88" t="s">
        <v>126</v>
      </c>
    </row>
    <row r="10" spans="1:42" x14ac:dyDescent="0.2">
      <c r="A10" s="20"/>
      <c r="B10" s="20" t="s">
        <v>250</v>
      </c>
      <c r="C10" s="20"/>
      <c r="D10" s="20" t="s">
        <v>250</v>
      </c>
      <c r="E10" s="20"/>
      <c r="F10" s="20" t="s">
        <v>251</v>
      </c>
      <c r="G10" s="20"/>
      <c r="H10" s="20" t="s">
        <v>252</v>
      </c>
      <c r="I10" s="20"/>
      <c r="J10" s="20" t="s">
        <v>250</v>
      </c>
      <c r="K10" s="20"/>
      <c r="L10" s="20" t="s">
        <v>250</v>
      </c>
      <c r="M10" s="20"/>
      <c r="N10" s="20" t="s">
        <v>250</v>
      </c>
      <c r="O10" s="20"/>
      <c r="P10" s="20" t="s">
        <v>253</v>
      </c>
      <c r="Q10" s="20"/>
      <c r="R10" s="20" t="s">
        <v>254</v>
      </c>
      <c r="S10" s="20"/>
      <c r="T10" s="20" t="s">
        <v>250</v>
      </c>
      <c r="U10" s="20"/>
      <c r="V10" s="20" t="s">
        <v>255</v>
      </c>
      <c r="X10" s="20" t="s">
        <v>251</v>
      </c>
      <c r="Z10" s="20" t="s">
        <v>253</v>
      </c>
      <c r="AB10" s="20" t="s">
        <v>254</v>
      </c>
    </row>
    <row r="11" spans="1:42" x14ac:dyDescent="0.2">
      <c r="A11" s="19" t="s">
        <v>52</v>
      </c>
      <c r="B11" s="89">
        <v>27.6</v>
      </c>
      <c r="C11" s="89"/>
      <c r="D11" s="89">
        <v>28.4</v>
      </c>
      <c r="E11" s="20"/>
      <c r="F11" s="90">
        <v>18</v>
      </c>
      <c r="G11" s="20"/>
      <c r="H11" s="91">
        <v>14</v>
      </c>
      <c r="I11" s="20"/>
      <c r="J11" s="91">
        <v>12</v>
      </c>
      <c r="K11" s="20"/>
      <c r="L11" s="91">
        <v>11.2</v>
      </c>
      <c r="M11" s="91"/>
      <c r="N11" s="91">
        <v>11.2</v>
      </c>
      <c r="O11" s="20"/>
      <c r="P11" s="92">
        <v>4.2</v>
      </c>
      <c r="Q11" s="20"/>
      <c r="R11" s="92">
        <v>1.75</v>
      </c>
      <c r="S11" s="20"/>
      <c r="T11" s="92">
        <v>5.6</v>
      </c>
      <c r="U11" s="20"/>
      <c r="V11" s="92">
        <v>3.2</v>
      </c>
      <c r="X11" s="92">
        <v>8</v>
      </c>
      <c r="Z11" s="92">
        <v>4.2</v>
      </c>
      <c r="AB11" s="92">
        <v>1.75</v>
      </c>
    </row>
    <row r="12" spans="1:42" x14ac:dyDescent="0.2">
      <c r="A12" s="19" t="s">
        <v>53</v>
      </c>
      <c r="B12" s="89">
        <v>27.6</v>
      </c>
      <c r="C12" s="89"/>
      <c r="D12" s="89">
        <v>28.4</v>
      </c>
      <c r="E12" s="20"/>
      <c r="F12" s="90">
        <v>22.5</v>
      </c>
      <c r="G12" s="20"/>
      <c r="H12" s="91">
        <v>14</v>
      </c>
      <c r="I12" s="20"/>
      <c r="J12" s="91">
        <v>12</v>
      </c>
      <c r="K12" s="20"/>
      <c r="L12" s="91">
        <v>11.2</v>
      </c>
      <c r="M12" s="91"/>
      <c r="N12" s="91">
        <v>11.2</v>
      </c>
      <c r="O12" s="20"/>
      <c r="P12" s="92">
        <v>5.4</v>
      </c>
      <c r="Q12" s="20"/>
      <c r="R12" s="92">
        <v>2.5499999999999998</v>
      </c>
      <c r="S12" s="20"/>
      <c r="T12" s="92">
        <v>5.6</v>
      </c>
      <c r="U12" s="20"/>
      <c r="V12" s="92">
        <v>3.9</v>
      </c>
      <c r="X12" s="92">
        <v>10</v>
      </c>
      <c r="Z12" s="92">
        <v>5.4</v>
      </c>
      <c r="AB12" s="92">
        <v>2.5499999999999998</v>
      </c>
    </row>
    <row r="13" spans="1:42" x14ac:dyDescent="0.2">
      <c r="A13" s="19" t="s">
        <v>54</v>
      </c>
      <c r="B13" s="89">
        <v>41.4</v>
      </c>
      <c r="C13" s="93"/>
      <c r="D13" s="93">
        <v>42.6</v>
      </c>
      <c r="E13" s="94"/>
      <c r="F13" s="90">
        <v>27</v>
      </c>
      <c r="G13" s="20"/>
      <c r="H13" s="91">
        <v>25.2</v>
      </c>
      <c r="I13" s="20"/>
      <c r="J13" s="91">
        <v>18</v>
      </c>
      <c r="K13" s="20"/>
      <c r="L13" s="91">
        <v>16.7</v>
      </c>
      <c r="M13" s="91"/>
      <c r="N13" s="91">
        <v>16.7</v>
      </c>
      <c r="O13" s="20"/>
      <c r="P13" s="92">
        <v>7</v>
      </c>
      <c r="Q13" s="20"/>
      <c r="R13" s="92">
        <v>3.6</v>
      </c>
      <c r="S13" s="20"/>
      <c r="T13" s="92">
        <v>11.2</v>
      </c>
      <c r="U13" s="20"/>
      <c r="V13" s="92">
        <v>5.4</v>
      </c>
      <c r="X13" s="92">
        <v>12</v>
      </c>
      <c r="Z13" s="92">
        <v>7</v>
      </c>
      <c r="AB13" s="92">
        <v>3.6</v>
      </c>
    </row>
    <row r="14" spans="1:42" x14ac:dyDescent="0.2">
      <c r="A14" s="19" t="s">
        <v>55</v>
      </c>
      <c r="B14" s="89">
        <v>41.4</v>
      </c>
      <c r="C14" s="89"/>
      <c r="D14" s="89">
        <v>42.6</v>
      </c>
      <c r="E14" s="20"/>
      <c r="F14" s="90">
        <v>31.5</v>
      </c>
      <c r="G14" s="20"/>
      <c r="H14" s="91">
        <v>25.5</v>
      </c>
      <c r="I14" s="20"/>
      <c r="J14" s="91">
        <v>18</v>
      </c>
      <c r="K14" s="20"/>
      <c r="L14" s="91">
        <v>16.7</v>
      </c>
      <c r="M14" s="91"/>
      <c r="N14" s="91">
        <v>16.7</v>
      </c>
      <c r="O14" s="20"/>
      <c r="P14" s="92">
        <v>8.1999999999999993</v>
      </c>
      <c r="Q14" s="20"/>
      <c r="R14" s="92">
        <v>4.45</v>
      </c>
      <c r="S14" s="20"/>
      <c r="T14" s="92">
        <v>11.2</v>
      </c>
      <c r="U14" s="20"/>
      <c r="V14" s="92">
        <v>6.2</v>
      </c>
      <c r="X14" s="106">
        <v>14</v>
      </c>
      <c r="Z14" s="92">
        <v>8.1999999999999993</v>
      </c>
      <c r="AB14" s="92">
        <v>4.45</v>
      </c>
    </row>
    <row r="16" spans="1:42" x14ac:dyDescent="0.2">
      <c r="A16" s="64"/>
      <c r="B16" s="64" t="s">
        <v>210</v>
      </c>
      <c r="C16" s="64"/>
      <c r="D16" s="64" t="s">
        <v>256</v>
      </c>
      <c r="E16" s="22"/>
      <c r="F16" s="64" t="s">
        <v>161</v>
      </c>
      <c r="G16" s="22"/>
      <c r="H16" s="64" t="s">
        <v>165</v>
      </c>
      <c r="I16" s="22"/>
      <c r="J16" s="64" t="s">
        <v>163</v>
      </c>
      <c r="K16" s="22"/>
      <c r="L16" s="64" t="s">
        <v>257</v>
      </c>
      <c r="M16" s="64"/>
      <c r="N16" s="64" t="s">
        <v>258</v>
      </c>
      <c r="O16" s="22"/>
      <c r="P16" s="64" t="s">
        <v>90</v>
      </c>
      <c r="Q16" s="64"/>
      <c r="R16" s="64" t="s">
        <v>154</v>
      </c>
      <c r="S16" s="22"/>
      <c r="T16" s="64" t="s">
        <v>167</v>
      </c>
      <c r="U16" s="22"/>
      <c r="V16" s="64" t="s">
        <v>166</v>
      </c>
      <c r="W16" s="22"/>
      <c r="X16" s="64" t="s">
        <v>160</v>
      </c>
      <c r="Y16" s="22"/>
      <c r="Z16" s="64" t="s">
        <v>159</v>
      </c>
      <c r="AA16" s="22"/>
      <c r="AB16" s="64" t="s">
        <v>4</v>
      </c>
      <c r="AC16" s="22"/>
      <c r="AD16" s="64" t="s">
        <v>68</v>
      </c>
      <c r="AE16" s="22"/>
      <c r="AF16" s="64" t="s">
        <v>155</v>
      </c>
      <c r="AG16" s="22"/>
      <c r="AH16" s="64" t="s">
        <v>259</v>
      </c>
      <c r="AI16" s="22"/>
      <c r="AJ16" s="64" t="s">
        <v>162</v>
      </c>
      <c r="AK16" s="64" t="s">
        <v>260</v>
      </c>
      <c r="AL16" s="64" t="s">
        <v>261</v>
      </c>
      <c r="AM16" s="64" t="s">
        <v>262</v>
      </c>
      <c r="AN16" s="64" t="s">
        <v>263</v>
      </c>
      <c r="AO16" s="64" t="s">
        <v>164</v>
      </c>
      <c r="AP16" s="64" t="s">
        <v>264</v>
      </c>
    </row>
    <row r="17" spans="1:42" x14ac:dyDescent="0.2">
      <c r="A17" s="64"/>
      <c r="B17" s="22" t="s">
        <v>265</v>
      </c>
      <c r="C17" s="22"/>
      <c r="D17" s="22" t="s">
        <v>265</v>
      </c>
      <c r="E17" s="22"/>
      <c r="F17" s="22" t="s">
        <v>265</v>
      </c>
      <c r="G17" s="22"/>
      <c r="H17" s="22" t="s">
        <v>265</v>
      </c>
      <c r="I17" s="22"/>
      <c r="J17" s="22" t="s">
        <v>266</v>
      </c>
      <c r="K17" s="22"/>
      <c r="L17" s="22" t="s">
        <v>266</v>
      </c>
      <c r="M17" s="22"/>
      <c r="N17" s="22" t="s">
        <v>266</v>
      </c>
      <c r="O17" s="22"/>
      <c r="P17" s="22" t="s">
        <v>267</v>
      </c>
      <c r="Q17" s="64"/>
      <c r="R17" s="22" t="s">
        <v>265</v>
      </c>
      <c r="S17" s="22"/>
      <c r="T17" s="22" t="s">
        <v>267</v>
      </c>
      <c r="U17" s="22"/>
      <c r="V17" s="22" t="s">
        <v>268</v>
      </c>
      <c r="W17" s="22"/>
      <c r="X17" s="22" t="s">
        <v>267</v>
      </c>
      <c r="Y17" s="22"/>
      <c r="Z17" s="22" t="s">
        <v>266</v>
      </c>
      <c r="AA17" s="22"/>
      <c r="AB17" s="22" t="s">
        <v>268</v>
      </c>
      <c r="AC17" s="22"/>
      <c r="AD17" s="22" t="s">
        <v>268</v>
      </c>
      <c r="AE17" s="22"/>
      <c r="AF17" s="22" t="s">
        <v>266</v>
      </c>
      <c r="AG17" s="22"/>
      <c r="AH17" s="22" t="s">
        <v>268</v>
      </c>
      <c r="AI17" s="22"/>
      <c r="AJ17" s="22" t="s">
        <v>265</v>
      </c>
      <c r="AK17" s="22" t="s">
        <v>266</v>
      </c>
      <c r="AL17" s="22" t="s">
        <v>266</v>
      </c>
      <c r="AM17" s="22" t="s">
        <v>266</v>
      </c>
      <c r="AN17" s="22" t="s">
        <v>269</v>
      </c>
      <c r="AO17" s="22" t="s">
        <v>266</v>
      </c>
      <c r="AP17" s="22" t="s">
        <v>267</v>
      </c>
    </row>
    <row r="18" spans="1:42" x14ac:dyDescent="0.2">
      <c r="A18" s="64" t="s">
        <v>52</v>
      </c>
      <c r="B18" s="95">
        <v>18</v>
      </c>
      <c r="C18" s="22"/>
      <c r="D18" s="95">
        <v>18</v>
      </c>
      <c r="E18" s="95"/>
      <c r="F18" s="95">
        <v>18</v>
      </c>
      <c r="G18" s="95"/>
      <c r="H18" s="95">
        <v>18</v>
      </c>
      <c r="I18" s="61"/>
      <c r="J18" s="96">
        <v>11.7</v>
      </c>
      <c r="K18" s="22"/>
      <c r="L18" s="96">
        <v>11.6</v>
      </c>
      <c r="M18" s="96"/>
      <c r="N18" s="96">
        <v>11.2</v>
      </c>
      <c r="O18" s="22"/>
      <c r="P18" s="96">
        <v>9.4499999999999993</v>
      </c>
      <c r="Q18" s="61"/>
      <c r="R18" s="61">
        <v>10</v>
      </c>
      <c r="S18" s="61"/>
      <c r="T18" s="61">
        <v>4.2</v>
      </c>
      <c r="U18" s="95"/>
      <c r="V18" s="61">
        <v>2.8</v>
      </c>
      <c r="W18" s="95"/>
      <c r="X18" s="61">
        <v>4.2</v>
      </c>
      <c r="Y18" s="95"/>
      <c r="Z18" s="96">
        <v>11.2</v>
      </c>
      <c r="AA18" s="95"/>
      <c r="AB18" s="61">
        <v>5.6</v>
      </c>
      <c r="AC18" s="95"/>
      <c r="AD18" s="61">
        <v>5.6</v>
      </c>
      <c r="AE18" s="95"/>
      <c r="AF18" s="96">
        <v>7.5</v>
      </c>
      <c r="AG18" s="95"/>
      <c r="AH18" s="96">
        <v>8.6999999999999993</v>
      </c>
      <c r="AI18" s="95"/>
      <c r="AJ18" s="61">
        <v>8.4</v>
      </c>
      <c r="AK18" s="97">
        <v>25.2</v>
      </c>
      <c r="AL18" s="97">
        <v>25.2</v>
      </c>
      <c r="AM18" s="97">
        <v>37.799999999999997</v>
      </c>
      <c r="AN18" s="61">
        <v>3.2</v>
      </c>
      <c r="AO18" s="97">
        <v>17.399999999999999</v>
      </c>
      <c r="AP18" s="27">
        <v>4.8</v>
      </c>
    </row>
    <row r="19" spans="1:42" x14ac:dyDescent="0.2">
      <c r="A19" s="64" t="s">
        <v>53</v>
      </c>
      <c r="B19" s="95">
        <v>22.5</v>
      </c>
      <c r="C19" s="22"/>
      <c r="D19" s="95">
        <v>22.5</v>
      </c>
      <c r="E19" s="95"/>
      <c r="F19" s="95">
        <v>22.5</v>
      </c>
      <c r="G19" s="95"/>
      <c r="H19" s="95">
        <v>22.5</v>
      </c>
      <c r="I19" s="61"/>
      <c r="J19" s="96">
        <v>11.7</v>
      </c>
      <c r="K19" s="22"/>
      <c r="L19" s="96">
        <v>11.6</v>
      </c>
      <c r="M19" s="96"/>
      <c r="N19" s="96">
        <v>11.2</v>
      </c>
      <c r="O19" s="22"/>
      <c r="P19" s="96">
        <v>12.15</v>
      </c>
      <c r="Q19" s="61"/>
      <c r="R19" s="61">
        <v>12.5</v>
      </c>
      <c r="S19" s="61"/>
      <c r="T19" s="61">
        <v>5.4</v>
      </c>
      <c r="U19" s="95"/>
      <c r="V19" s="61">
        <v>5.6</v>
      </c>
      <c r="W19" s="95"/>
      <c r="X19" s="61">
        <v>5.4</v>
      </c>
      <c r="Y19" s="95"/>
      <c r="Z19" s="96">
        <v>11.2</v>
      </c>
      <c r="AA19" s="95"/>
      <c r="AB19" s="61">
        <v>5.6</v>
      </c>
      <c r="AC19" s="95"/>
      <c r="AD19" s="61">
        <v>5.6</v>
      </c>
      <c r="AE19" s="95"/>
      <c r="AF19" s="96">
        <v>10</v>
      </c>
      <c r="AG19" s="95"/>
      <c r="AH19" s="96">
        <v>8.6999999999999993</v>
      </c>
      <c r="AI19" s="95"/>
      <c r="AJ19" s="61">
        <v>10.4</v>
      </c>
      <c r="AK19" s="97">
        <v>25.2</v>
      </c>
      <c r="AL19" s="97">
        <v>37.799999999999997</v>
      </c>
      <c r="AM19" s="97">
        <v>37.799999999999997</v>
      </c>
      <c r="AN19" s="61">
        <v>3.9</v>
      </c>
      <c r="AO19" s="97">
        <v>17.399999999999999</v>
      </c>
      <c r="AP19" s="27">
        <v>6</v>
      </c>
    </row>
    <row r="20" spans="1:42" x14ac:dyDescent="0.2">
      <c r="A20" s="64" t="s">
        <v>54</v>
      </c>
      <c r="B20" s="95">
        <v>27</v>
      </c>
      <c r="C20" s="22"/>
      <c r="D20" s="95">
        <v>27</v>
      </c>
      <c r="E20" s="95"/>
      <c r="F20" s="95">
        <v>27</v>
      </c>
      <c r="G20" s="95"/>
      <c r="H20" s="95">
        <v>27</v>
      </c>
      <c r="I20" s="61"/>
      <c r="J20" s="96">
        <v>23.4</v>
      </c>
      <c r="K20" s="22"/>
      <c r="L20" s="96">
        <v>17.399999999999999</v>
      </c>
      <c r="M20" s="96"/>
      <c r="N20" s="96">
        <v>16.8</v>
      </c>
      <c r="O20" s="22"/>
      <c r="P20" s="98">
        <v>15.75</v>
      </c>
      <c r="Q20" s="61"/>
      <c r="R20" s="61">
        <v>12.5</v>
      </c>
      <c r="S20" s="61"/>
      <c r="T20" s="61">
        <v>7</v>
      </c>
      <c r="U20" s="95"/>
      <c r="V20" s="61">
        <v>5.6</v>
      </c>
      <c r="W20" s="95"/>
      <c r="X20" s="61">
        <v>7</v>
      </c>
      <c r="Y20" s="95"/>
      <c r="Z20" s="96">
        <v>16.8</v>
      </c>
      <c r="AA20" s="95"/>
      <c r="AB20" s="61">
        <v>8.4</v>
      </c>
      <c r="AC20" s="95"/>
      <c r="AD20" s="61">
        <v>8.4</v>
      </c>
      <c r="AE20" s="95"/>
      <c r="AF20" s="96">
        <v>12.5</v>
      </c>
      <c r="AG20" s="95"/>
      <c r="AH20" s="96">
        <v>14.5</v>
      </c>
      <c r="AI20" s="95"/>
      <c r="AJ20" s="61">
        <v>12.8</v>
      </c>
      <c r="AK20" s="97">
        <v>37.799999999999997</v>
      </c>
      <c r="AL20" s="97">
        <v>50.4</v>
      </c>
      <c r="AM20" s="97">
        <v>50.4</v>
      </c>
      <c r="AN20" s="61">
        <v>5.4</v>
      </c>
      <c r="AO20" s="97">
        <v>26.1</v>
      </c>
      <c r="AP20" s="27">
        <v>8</v>
      </c>
    </row>
    <row r="21" spans="1:42" x14ac:dyDescent="0.2">
      <c r="A21" s="64" t="s">
        <v>55</v>
      </c>
      <c r="B21" s="95">
        <v>31.5</v>
      </c>
      <c r="C21" s="22"/>
      <c r="D21" s="95">
        <v>31.5</v>
      </c>
      <c r="E21" s="95"/>
      <c r="F21" s="95">
        <v>31.5</v>
      </c>
      <c r="G21" s="95"/>
      <c r="H21" s="95">
        <v>31.5</v>
      </c>
      <c r="I21" s="61"/>
      <c r="J21" s="96">
        <v>23.4</v>
      </c>
      <c r="K21" s="22"/>
      <c r="L21" s="96">
        <v>17.399999999999999</v>
      </c>
      <c r="M21" s="96"/>
      <c r="N21" s="96">
        <v>16.8</v>
      </c>
      <c r="O21" s="22"/>
      <c r="P21" s="96">
        <v>18.45</v>
      </c>
      <c r="Q21" s="61"/>
      <c r="R21" s="61">
        <v>12.5</v>
      </c>
      <c r="S21" s="61"/>
      <c r="T21" s="61">
        <v>8.1999999999999993</v>
      </c>
      <c r="U21" s="95"/>
      <c r="V21" s="61">
        <v>5.6</v>
      </c>
      <c r="W21" s="95"/>
      <c r="X21" s="61">
        <v>8.1999999999999993</v>
      </c>
      <c r="Y21" s="95"/>
      <c r="Z21" s="96">
        <v>16.8</v>
      </c>
      <c r="AA21" s="95"/>
      <c r="AB21" s="61">
        <v>8.4</v>
      </c>
      <c r="AC21" s="95"/>
      <c r="AD21" s="61">
        <v>8.4</v>
      </c>
      <c r="AE21" s="95"/>
      <c r="AF21" s="96">
        <v>17.5</v>
      </c>
      <c r="AG21" s="95"/>
      <c r="AH21" s="96">
        <v>14.5</v>
      </c>
      <c r="AI21" s="95"/>
      <c r="AJ21" s="61">
        <v>14.8</v>
      </c>
      <c r="AK21" s="97">
        <v>37.799999999999997</v>
      </c>
      <c r="AL21" s="97">
        <v>63</v>
      </c>
      <c r="AM21" s="97">
        <v>63</v>
      </c>
      <c r="AN21" s="61">
        <v>6.2</v>
      </c>
      <c r="AO21" s="97">
        <v>26.1</v>
      </c>
      <c r="AP21" s="41">
        <v>8.1999999999999993</v>
      </c>
    </row>
    <row r="22" spans="1:42" x14ac:dyDescent="0.2">
      <c r="K22" s="51"/>
      <c r="L22" s="57"/>
      <c r="M22" s="51"/>
      <c r="N22" s="162" t="s">
        <v>90</v>
      </c>
      <c r="O22" s="163"/>
      <c r="P22" s="162" t="s">
        <v>154</v>
      </c>
      <c r="Q22" s="163"/>
      <c r="R22" s="162" t="s">
        <v>166</v>
      </c>
      <c r="S22" s="163"/>
      <c r="T22" s="162" t="s">
        <v>160</v>
      </c>
      <c r="U22" s="163"/>
      <c r="V22" s="162" t="s">
        <v>159</v>
      </c>
      <c r="W22" s="163"/>
      <c r="X22" s="162" t="s">
        <v>166</v>
      </c>
      <c r="Y22" s="163"/>
      <c r="Z22" s="164" t="s">
        <v>4</v>
      </c>
      <c r="AA22" s="163"/>
      <c r="AB22" s="162" t="s">
        <v>155</v>
      </c>
      <c r="AC22" s="163"/>
      <c r="AD22" s="162" t="s">
        <v>154</v>
      </c>
      <c r="AE22" s="163"/>
    </row>
    <row r="23" spans="1:42" x14ac:dyDescent="0.2">
      <c r="K23" s="51"/>
      <c r="L23" s="58" t="s">
        <v>270</v>
      </c>
      <c r="M23" s="51"/>
      <c r="N23" s="165" t="s">
        <v>149</v>
      </c>
      <c r="O23" s="155"/>
      <c r="P23" s="166" t="s">
        <v>271</v>
      </c>
      <c r="Q23" s="155"/>
      <c r="R23" s="167" t="s">
        <v>1</v>
      </c>
      <c r="S23" s="155"/>
      <c r="T23" s="166" t="s">
        <v>199</v>
      </c>
      <c r="U23" s="155"/>
      <c r="V23" s="165" t="s">
        <v>149</v>
      </c>
      <c r="W23" s="155"/>
      <c r="X23" s="165" t="s">
        <v>149</v>
      </c>
      <c r="Y23" s="155"/>
      <c r="Z23" s="165" t="s">
        <v>149</v>
      </c>
      <c r="AA23" s="155"/>
      <c r="AB23" s="165" t="s">
        <v>149</v>
      </c>
      <c r="AC23" s="155"/>
      <c r="AD23" s="165" t="s">
        <v>149</v>
      </c>
      <c r="AE23" s="163"/>
    </row>
    <row r="24" spans="1:42" x14ac:dyDescent="0.2">
      <c r="K24" s="51"/>
      <c r="L24" s="59" t="s">
        <v>270</v>
      </c>
      <c r="M24" s="51"/>
      <c r="N24" s="165" t="s">
        <v>272</v>
      </c>
      <c r="O24" s="155"/>
      <c r="P24" s="167" t="s">
        <v>89</v>
      </c>
      <c r="Q24" s="155"/>
      <c r="R24" s="165" t="s">
        <v>149</v>
      </c>
      <c r="S24" s="155"/>
      <c r="T24" s="168" t="s">
        <v>211</v>
      </c>
      <c r="U24" s="155"/>
      <c r="V24" s="167" t="s">
        <v>94</v>
      </c>
      <c r="W24" s="155"/>
      <c r="X24" s="168" t="s">
        <v>211</v>
      </c>
      <c r="Y24" s="155"/>
      <c r="Z24" s="168" t="s">
        <v>211</v>
      </c>
      <c r="AA24" s="155"/>
      <c r="AB24" s="168" t="s">
        <v>211</v>
      </c>
      <c r="AC24" s="155"/>
      <c r="AD24" s="167" t="s">
        <v>89</v>
      </c>
      <c r="AE24" s="163"/>
    </row>
    <row r="25" spans="1:42" x14ac:dyDescent="0.2">
      <c r="K25" s="51"/>
      <c r="L25" s="60" t="s">
        <v>273</v>
      </c>
      <c r="M25" s="51"/>
      <c r="N25" s="168" t="s">
        <v>211</v>
      </c>
      <c r="O25" s="155"/>
      <c r="P25" s="67" t="s">
        <v>154</v>
      </c>
      <c r="Q25" s="155"/>
      <c r="R25" s="165" t="s">
        <v>272</v>
      </c>
      <c r="S25" s="155"/>
      <c r="T25" s="67" t="s">
        <v>160</v>
      </c>
      <c r="U25" s="155"/>
      <c r="V25" s="67" t="s">
        <v>159</v>
      </c>
      <c r="W25" s="155"/>
      <c r="X25" s="165" t="s">
        <v>272</v>
      </c>
      <c r="Y25" s="155"/>
      <c r="Z25" s="165" t="s">
        <v>272</v>
      </c>
      <c r="AA25" s="155"/>
      <c r="AB25" s="165" t="s">
        <v>272</v>
      </c>
      <c r="AC25" s="155"/>
      <c r="AD25" s="165" t="s">
        <v>272</v>
      </c>
      <c r="AE25" s="163"/>
    </row>
    <row r="26" spans="1:42" x14ac:dyDescent="0.2">
      <c r="K26" s="51"/>
      <c r="L26" s="61" t="s">
        <v>273</v>
      </c>
      <c r="M26" s="51"/>
      <c r="N26" s="67" t="s">
        <v>90</v>
      </c>
      <c r="O26" s="155"/>
      <c r="P26" s="67" t="s">
        <v>256</v>
      </c>
      <c r="Q26" s="155"/>
      <c r="R26" s="166" t="s">
        <v>87</v>
      </c>
      <c r="S26" s="155"/>
      <c r="T26" s="67" t="s">
        <v>261</v>
      </c>
      <c r="U26" s="155"/>
      <c r="V26" s="165" t="s">
        <v>272</v>
      </c>
      <c r="W26" s="155"/>
      <c r="X26" s="67" t="s">
        <v>166</v>
      </c>
      <c r="Y26" s="155"/>
      <c r="Z26" s="169" t="s">
        <v>4</v>
      </c>
      <c r="AA26" s="155"/>
      <c r="AB26" s="67" t="s">
        <v>155</v>
      </c>
      <c r="AC26" s="155"/>
      <c r="AD26" s="67" t="s">
        <v>154</v>
      </c>
      <c r="AE26" s="163"/>
    </row>
    <row r="27" spans="1:42" x14ac:dyDescent="0.2">
      <c r="A27" s="99" t="s">
        <v>274</v>
      </c>
      <c r="K27" s="51"/>
      <c r="M27" s="51"/>
      <c r="N27" s="167" t="s">
        <v>5</v>
      </c>
      <c r="O27" s="155"/>
      <c r="P27" s="167" t="s">
        <v>5</v>
      </c>
      <c r="Q27" s="155"/>
      <c r="R27" s="67" t="s">
        <v>166</v>
      </c>
      <c r="S27" s="155"/>
      <c r="T27" s="67" t="s">
        <v>163</v>
      </c>
      <c r="U27" s="155"/>
      <c r="V27" s="166" t="s">
        <v>87</v>
      </c>
      <c r="W27" s="155"/>
      <c r="X27" s="167" t="s">
        <v>275</v>
      </c>
      <c r="Y27" s="155"/>
      <c r="Z27" s="167" t="s">
        <v>5</v>
      </c>
      <c r="AA27" s="155"/>
      <c r="AB27" s="167" t="s">
        <v>5</v>
      </c>
      <c r="AC27" s="155"/>
      <c r="AD27" s="167" t="s">
        <v>5</v>
      </c>
      <c r="AE27" s="163"/>
    </row>
    <row r="28" spans="1:42" x14ac:dyDescent="0.2">
      <c r="A28" s="6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7"/>
      <c r="M28" s="51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</row>
    <row r="29" spans="1:42" x14ac:dyDescent="0.2">
      <c r="A29" s="62" t="s">
        <v>154</v>
      </c>
      <c r="B29" s="42" t="s">
        <v>199</v>
      </c>
      <c r="D29" s="19" t="s">
        <v>89</v>
      </c>
      <c r="F29" s="19" t="s">
        <v>151</v>
      </c>
      <c r="H29" s="64" t="s">
        <v>154</v>
      </c>
      <c r="J29" s="64" t="s">
        <v>256</v>
      </c>
      <c r="K29" s="51"/>
      <c r="L29" s="65" t="e">
        <f>COUNTIF(N29:AD29, "WIN")/COUNTA(N29:AD29)</f>
        <v>#DIV/0!</v>
      </c>
      <c r="M29" s="51"/>
      <c r="N29" s="58"/>
      <c r="P29" s="58"/>
      <c r="R29" s="58"/>
      <c r="T29" s="58"/>
      <c r="V29" s="58"/>
      <c r="X29" s="58"/>
      <c r="Z29" s="58"/>
      <c r="AB29" s="58"/>
      <c r="AD29" s="58"/>
      <c r="AE29" s="163"/>
    </row>
    <row r="30" spans="1:42" x14ac:dyDescent="0.2">
      <c r="A30" s="63" t="s">
        <v>54</v>
      </c>
      <c r="B30" s="37" t="s">
        <v>234</v>
      </c>
      <c r="D30" s="20" t="s">
        <v>250</v>
      </c>
      <c r="F30" s="20" t="s">
        <v>250</v>
      </c>
      <c r="H30" s="22" t="s">
        <v>265</v>
      </c>
      <c r="J30" s="22" t="s">
        <v>265</v>
      </c>
      <c r="K30" s="51"/>
      <c r="L30" s="65" t="e">
        <f>COUNTIF(N30:AD30, "WIN")/COUNTA(N30:AD30)</f>
        <v>#DIV/0!</v>
      </c>
      <c r="M30" s="51"/>
      <c r="N30" s="58"/>
      <c r="P30" s="58"/>
      <c r="R30" s="58"/>
      <c r="T30" s="58"/>
      <c r="V30" s="58"/>
      <c r="X30" s="58"/>
      <c r="Z30" s="58"/>
      <c r="AB30" s="58"/>
      <c r="AD30" s="58"/>
      <c r="AE30" s="163"/>
    </row>
    <row r="31" spans="1:42" x14ac:dyDescent="0.2">
      <c r="A31" s="101">
        <f>SUM(B31:J31)</f>
        <v>72.849999999999994</v>
      </c>
      <c r="B31" s="81">
        <v>5.25</v>
      </c>
      <c r="D31" s="91">
        <v>11.2</v>
      </c>
      <c r="F31" s="89">
        <v>28.4</v>
      </c>
      <c r="H31" s="61">
        <v>10</v>
      </c>
      <c r="J31" s="95">
        <v>18</v>
      </c>
      <c r="K31" s="51"/>
      <c r="M31" s="51"/>
      <c r="V31" s="102"/>
      <c r="Z31" s="102"/>
      <c r="AB31" s="71"/>
      <c r="AD31" s="71"/>
      <c r="AE31" s="163"/>
    </row>
    <row r="32" spans="1:42" x14ac:dyDescent="0.2">
      <c r="A32" s="101">
        <f>SUM(B32:J32)</f>
        <v>81.349999999999994</v>
      </c>
      <c r="B32" s="81">
        <v>6.75</v>
      </c>
      <c r="D32" s="91">
        <v>11.2</v>
      </c>
      <c r="F32" s="89">
        <v>28.4</v>
      </c>
      <c r="H32" s="61">
        <v>12.5</v>
      </c>
      <c r="J32" s="95">
        <v>22.5</v>
      </c>
      <c r="K32" s="51"/>
      <c r="M32" s="51"/>
      <c r="Z32" s="102"/>
      <c r="AB32" s="71"/>
      <c r="AD32" s="71"/>
      <c r="AE32" s="163"/>
    </row>
    <row r="33" spans="1:12" x14ac:dyDescent="0.2">
      <c r="A33" s="63">
        <f>SUM(B33:J33)</f>
        <v>107.55</v>
      </c>
      <c r="B33" s="81">
        <v>8.75</v>
      </c>
      <c r="D33" s="91">
        <v>16.7</v>
      </c>
      <c r="F33" s="93">
        <v>42.6</v>
      </c>
      <c r="H33" s="61">
        <v>12.5</v>
      </c>
      <c r="J33" s="95">
        <v>27</v>
      </c>
      <c r="K33" s="51"/>
    </row>
    <row r="34" spans="1:12" x14ac:dyDescent="0.2">
      <c r="A34" s="101">
        <f>SUM(B34:J34)</f>
        <v>113.55</v>
      </c>
      <c r="B34" s="81">
        <v>10.25</v>
      </c>
      <c r="D34" s="91">
        <v>16.7</v>
      </c>
      <c r="F34" s="89">
        <v>42.6</v>
      </c>
      <c r="H34" s="61">
        <v>12.5</v>
      </c>
      <c r="J34" s="95">
        <v>31.5</v>
      </c>
      <c r="K34" s="51"/>
    </row>
    <row r="35" spans="1:12" x14ac:dyDescent="0.2">
      <c r="B35" s="82" t="s">
        <v>107</v>
      </c>
      <c r="D35" s="85" t="s">
        <v>86</v>
      </c>
      <c r="F35" s="85" t="s">
        <v>86</v>
      </c>
      <c r="H35" s="75" t="s">
        <v>133</v>
      </c>
      <c r="J35" s="75" t="s">
        <v>133</v>
      </c>
      <c r="K35" s="51"/>
    </row>
    <row r="36" spans="1:12" x14ac:dyDescent="0.2">
      <c r="A36" s="6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7"/>
    </row>
    <row r="37" spans="1:12" x14ac:dyDescent="0.2">
      <c r="A37" s="62" t="s">
        <v>90</v>
      </c>
      <c r="B37" s="14" t="s">
        <v>6</v>
      </c>
      <c r="D37" s="14" t="s">
        <v>202</v>
      </c>
      <c r="F37" s="6" t="s">
        <v>90</v>
      </c>
      <c r="H37" s="6" t="s">
        <v>210</v>
      </c>
      <c r="J37" s="16" t="s">
        <v>1</v>
      </c>
      <c r="K37" s="51"/>
      <c r="L37" s="65" t="e">
        <f>COUNTIF(N37:AD37, "WIN")/COUNTA(N37:AD37)</f>
        <v>#DIV/0!</v>
      </c>
    </row>
    <row r="38" spans="1:12" x14ac:dyDescent="0.2">
      <c r="A38" s="70" t="s">
        <v>54</v>
      </c>
      <c r="B38" s="15" t="s">
        <v>231</v>
      </c>
      <c r="C38" s="1"/>
      <c r="D38" s="15" t="s">
        <v>230</v>
      </c>
      <c r="E38" s="1"/>
      <c r="F38" s="8" t="s">
        <v>267</v>
      </c>
      <c r="G38" s="1"/>
      <c r="H38" s="8" t="s">
        <v>265</v>
      </c>
      <c r="I38" s="1"/>
      <c r="J38" s="17" t="s">
        <v>250</v>
      </c>
      <c r="K38" s="51"/>
    </row>
    <row r="39" spans="1:12" x14ac:dyDescent="0.2">
      <c r="A39" s="103">
        <f>SUM(B39:J39)</f>
        <v>69.05</v>
      </c>
      <c r="B39" s="34">
        <v>18</v>
      </c>
      <c r="C39" s="1"/>
      <c r="D39" s="43">
        <v>11.6</v>
      </c>
      <c r="E39" s="1"/>
      <c r="F39" s="35">
        <v>9.4499999999999993</v>
      </c>
      <c r="G39" s="1"/>
      <c r="H39" s="32">
        <v>18</v>
      </c>
      <c r="I39" s="1"/>
      <c r="J39" s="31">
        <v>12</v>
      </c>
      <c r="K39" s="51"/>
    </row>
    <row r="40" spans="1:12" x14ac:dyDescent="0.2">
      <c r="A40" s="103">
        <f>SUM(B40:J40)</f>
        <v>80.75</v>
      </c>
      <c r="B40" s="34">
        <v>22.5</v>
      </c>
      <c r="C40" s="1"/>
      <c r="D40" s="43">
        <v>11.6</v>
      </c>
      <c r="E40" s="1"/>
      <c r="F40" s="35">
        <v>12.15</v>
      </c>
      <c r="G40" s="1"/>
      <c r="H40" s="32">
        <v>22.5</v>
      </c>
      <c r="I40" s="1"/>
      <c r="J40" s="31">
        <v>12</v>
      </c>
      <c r="K40" s="51"/>
    </row>
    <row r="41" spans="1:12" x14ac:dyDescent="0.2">
      <c r="A41" s="70">
        <f>SUM(B41:J41)</f>
        <v>105.15</v>
      </c>
      <c r="B41" s="34">
        <v>27</v>
      </c>
      <c r="C41" s="1"/>
      <c r="D41" s="43">
        <v>17.399999999999999</v>
      </c>
      <c r="E41" s="1"/>
      <c r="F41" s="47">
        <v>15.75</v>
      </c>
      <c r="G41" s="1"/>
      <c r="H41" s="32">
        <v>27</v>
      </c>
      <c r="I41" s="1"/>
      <c r="J41" s="31">
        <v>18</v>
      </c>
      <c r="K41" s="51"/>
    </row>
    <row r="42" spans="1:12" x14ac:dyDescent="0.2">
      <c r="A42" s="103">
        <f>SUM(B42:J42)</f>
        <v>116.85</v>
      </c>
      <c r="B42" s="34">
        <v>31.5</v>
      </c>
      <c r="C42" s="1"/>
      <c r="D42" s="43">
        <v>17.399999999999999</v>
      </c>
      <c r="E42" s="1"/>
      <c r="F42" s="35">
        <v>18.45</v>
      </c>
      <c r="G42" s="1"/>
      <c r="H42" s="32">
        <v>31.5</v>
      </c>
      <c r="I42" s="1"/>
      <c r="J42" s="31">
        <v>18</v>
      </c>
      <c r="K42" s="51"/>
    </row>
    <row r="43" spans="1:12" x14ac:dyDescent="0.2">
      <c r="B43" s="12" t="s">
        <v>107</v>
      </c>
      <c r="C43" s="1"/>
      <c r="D43" s="56" t="s">
        <v>126</v>
      </c>
      <c r="E43" s="1"/>
      <c r="F43" s="9" t="s">
        <v>132</v>
      </c>
      <c r="G43" s="1"/>
      <c r="H43" s="9" t="s">
        <v>132</v>
      </c>
      <c r="I43" s="1"/>
      <c r="J43" s="12" t="s">
        <v>107</v>
      </c>
      <c r="K43" s="51"/>
    </row>
    <row r="44" spans="1:12" x14ac:dyDescent="0.2">
      <c r="A44" s="62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7"/>
    </row>
    <row r="45" spans="1:12" x14ac:dyDescent="0.2">
      <c r="A45" s="62" t="s">
        <v>276</v>
      </c>
      <c r="B45" s="6" t="s">
        <v>276</v>
      </c>
      <c r="C45" s="2"/>
      <c r="D45" s="6" t="s">
        <v>157</v>
      </c>
      <c r="E45" s="2"/>
      <c r="F45" s="16" t="s">
        <v>277</v>
      </c>
      <c r="G45" s="2"/>
      <c r="H45" s="6" t="s">
        <v>4</v>
      </c>
      <c r="J45" s="14" t="s">
        <v>278</v>
      </c>
      <c r="K45" s="51"/>
      <c r="L45" s="65" t="e">
        <f>COUNTIF(N45:AD45, "WIN")/COUNTA(N45:AD45)</f>
        <v>#DIV/0!</v>
      </c>
    </row>
    <row r="46" spans="1:12" x14ac:dyDescent="0.2">
      <c r="A46" s="63" t="s">
        <v>279</v>
      </c>
      <c r="B46" s="8" t="s">
        <v>265</v>
      </c>
      <c r="C46" s="1"/>
      <c r="D46" s="8" t="s">
        <v>267</v>
      </c>
      <c r="E46" s="1"/>
      <c r="F46" s="17" t="s">
        <v>253</v>
      </c>
      <c r="G46" s="1"/>
      <c r="H46" s="8" t="s">
        <v>268</v>
      </c>
      <c r="I46" s="1"/>
      <c r="J46" s="15" t="s">
        <v>230</v>
      </c>
      <c r="K46" s="51"/>
      <c r="L46" s="65" t="e">
        <f>COUNTIF(N46:AD46, "WIN")/COUNTA(N46:AD46)</f>
        <v>#DIV/0!</v>
      </c>
    </row>
    <row r="47" spans="1:12" x14ac:dyDescent="0.2">
      <c r="A47" s="101">
        <f>SUM(B47:J47)</f>
        <v>64.55</v>
      </c>
      <c r="B47" s="32">
        <v>18</v>
      </c>
      <c r="C47" s="1"/>
      <c r="D47" s="27">
        <v>4.8</v>
      </c>
      <c r="E47" s="1"/>
      <c r="F47" s="28">
        <v>4.2</v>
      </c>
      <c r="G47" s="1"/>
      <c r="H47" s="27">
        <v>5.6</v>
      </c>
      <c r="I47" s="1"/>
      <c r="J47" s="23">
        <f>31.95</f>
        <v>31.95</v>
      </c>
      <c r="K47" s="51"/>
    </row>
    <row r="48" spans="1:12" x14ac:dyDescent="0.2">
      <c r="A48" s="101">
        <f>SUM(B48:J48)</f>
        <v>71.45</v>
      </c>
      <c r="B48" s="32">
        <v>22.5</v>
      </c>
      <c r="C48" s="1"/>
      <c r="D48" s="27">
        <v>6</v>
      </c>
      <c r="E48" s="1"/>
      <c r="F48" s="28">
        <v>5.4</v>
      </c>
      <c r="G48" s="1"/>
      <c r="H48" s="27">
        <v>5.6</v>
      </c>
      <c r="I48" s="1"/>
      <c r="J48" s="23">
        <f>31.95</f>
        <v>31.95</v>
      </c>
      <c r="K48" s="51"/>
    </row>
    <row r="49" spans="1:12" x14ac:dyDescent="0.2">
      <c r="A49" s="63">
        <f>SUM(B49:J49)</f>
        <v>100.28498999999999</v>
      </c>
      <c r="B49" s="32">
        <f>27*1.0466</f>
        <v>28.258199999999999</v>
      </c>
      <c r="C49" s="1"/>
      <c r="D49" s="27">
        <v>8</v>
      </c>
      <c r="E49" s="1"/>
      <c r="F49" s="28">
        <f>7*1.0466</f>
        <v>7.3262</v>
      </c>
      <c r="G49" s="1"/>
      <c r="H49" s="27">
        <v>8.4</v>
      </c>
      <c r="I49" s="1"/>
      <c r="J49" s="23">
        <f>46.15*1.0466</f>
        <v>48.30059</v>
      </c>
      <c r="K49" s="51"/>
    </row>
    <row r="50" spans="1:12" x14ac:dyDescent="0.2">
      <c r="A50" s="101">
        <f>SUM(B50:J50)</f>
        <v>102.45</v>
      </c>
      <c r="B50" s="32">
        <v>31.5</v>
      </c>
      <c r="C50" s="1"/>
      <c r="D50" s="41">
        <v>8.1999999999999993</v>
      </c>
      <c r="E50" s="1"/>
      <c r="F50" s="28">
        <v>8.1999999999999993</v>
      </c>
      <c r="G50" s="1"/>
      <c r="H50" s="27">
        <v>8.4</v>
      </c>
      <c r="I50" s="1"/>
      <c r="J50" s="48">
        <v>46.15</v>
      </c>
      <c r="K50" s="51"/>
    </row>
    <row r="51" spans="1:12" x14ac:dyDescent="0.2">
      <c r="A51" s="5"/>
      <c r="B51" s="7" t="s">
        <v>114</v>
      </c>
      <c r="C51" s="1"/>
      <c r="D51" s="9" t="s">
        <v>132</v>
      </c>
      <c r="E51" s="1"/>
      <c r="F51" s="7" t="s">
        <v>114</v>
      </c>
      <c r="G51" s="1"/>
      <c r="H51" s="9" t="s">
        <v>132</v>
      </c>
      <c r="I51" s="1"/>
      <c r="J51" s="7" t="s">
        <v>114</v>
      </c>
      <c r="K51" s="51"/>
    </row>
    <row r="52" spans="1:12" x14ac:dyDescent="0.2">
      <c r="A52" s="62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7"/>
    </row>
    <row r="53" spans="1:12" x14ac:dyDescent="0.2">
      <c r="A53" s="62" t="s">
        <v>160</v>
      </c>
      <c r="B53" s="19" t="s">
        <v>97</v>
      </c>
      <c r="D53" s="64" t="s">
        <v>160</v>
      </c>
      <c r="F53" s="64" t="s">
        <v>163</v>
      </c>
      <c r="H53" s="64" t="s">
        <v>261</v>
      </c>
      <c r="J53" s="42" t="s">
        <v>149</v>
      </c>
      <c r="K53" s="51"/>
      <c r="L53" s="65" t="e">
        <f>COUNTIF(N53:AD53, "WIN")/COUNTA(N53:AD53)</f>
        <v>#DIV/0!</v>
      </c>
    </row>
    <row r="54" spans="1:12" x14ac:dyDescent="0.2">
      <c r="A54" s="63" t="s">
        <v>54</v>
      </c>
      <c r="B54" s="20" t="s">
        <v>254</v>
      </c>
      <c r="D54" s="22" t="s">
        <v>267</v>
      </c>
      <c r="F54" s="22" t="s">
        <v>266</v>
      </c>
      <c r="H54" s="22" t="s">
        <v>266</v>
      </c>
      <c r="J54" s="37" t="s">
        <v>230</v>
      </c>
      <c r="K54" s="51"/>
      <c r="L54" s="65" t="e">
        <f>COUNTIF(N54:AD54, "WIN")/COUNTA(N54:AD54)</f>
        <v>#DIV/0!</v>
      </c>
    </row>
    <row r="55" spans="1:12" x14ac:dyDescent="0.2">
      <c r="A55" s="101">
        <f>SUM(B55:J55)</f>
        <v>54.05</v>
      </c>
      <c r="B55" s="92">
        <v>1.75</v>
      </c>
      <c r="D55" s="61">
        <v>4.2</v>
      </c>
      <c r="F55" s="96">
        <v>11.7</v>
      </c>
      <c r="H55" s="97">
        <v>25.2</v>
      </c>
      <c r="J55" s="80">
        <v>11.2</v>
      </c>
      <c r="K55" s="51"/>
    </row>
    <row r="56" spans="1:12" x14ac:dyDescent="0.2">
      <c r="A56" s="101">
        <f>SUM(B56:J56)</f>
        <v>68.649999999999991</v>
      </c>
      <c r="B56" s="92">
        <v>2.5499999999999998</v>
      </c>
      <c r="D56" s="61">
        <v>5.4</v>
      </c>
      <c r="F56" s="96">
        <v>11.7</v>
      </c>
      <c r="H56" s="97">
        <v>37.799999999999997</v>
      </c>
      <c r="J56" s="80">
        <v>11.2</v>
      </c>
      <c r="K56" s="51"/>
    </row>
    <row r="57" spans="1:12" x14ac:dyDescent="0.2">
      <c r="A57" s="63">
        <f>SUM(B57:J57)</f>
        <v>101.2</v>
      </c>
      <c r="B57" s="92">
        <v>3.6</v>
      </c>
      <c r="D57" s="61">
        <v>7</v>
      </c>
      <c r="F57" s="96">
        <v>23.4</v>
      </c>
      <c r="H57" s="97">
        <f>50.4</f>
        <v>50.4</v>
      </c>
      <c r="J57" s="80">
        <v>16.8</v>
      </c>
      <c r="K57" s="51"/>
    </row>
    <row r="58" spans="1:12" x14ac:dyDescent="0.2">
      <c r="A58" s="101">
        <f>SUM(B58:J58)</f>
        <v>115.85</v>
      </c>
      <c r="B58" s="92">
        <v>4.45</v>
      </c>
      <c r="D58" s="61">
        <v>8.1999999999999993</v>
      </c>
      <c r="F58" s="96">
        <v>23.4</v>
      </c>
      <c r="H58" s="97">
        <v>63</v>
      </c>
      <c r="J58" s="80">
        <v>16.8</v>
      </c>
      <c r="K58" s="51"/>
    </row>
    <row r="59" spans="1:12" x14ac:dyDescent="0.2">
      <c r="B59" s="82" t="s">
        <v>107</v>
      </c>
      <c r="D59" s="75" t="s">
        <v>133</v>
      </c>
      <c r="F59" s="85" t="s">
        <v>86</v>
      </c>
      <c r="H59" s="85" t="s">
        <v>86</v>
      </c>
      <c r="J59" s="82" t="s">
        <v>107</v>
      </c>
      <c r="K59" s="51"/>
    </row>
    <row r="60" spans="1:12" x14ac:dyDescent="0.2">
      <c r="A60" s="62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7"/>
    </row>
    <row r="61" spans="1:12" x14ac:dyDescent="0.2">
      <c r="A61" s="62" t="s">
        <v>162</v>
      </c>
      <c r="B61" s="14" t="s">
        <v>10</v>
      </c>
      <c r="C61" s="1"/>
      <c r="D61" s="14" t="s">
        <v>280</v>
      </c>
      <c r="E61" s="1"/>
      <c r="F61" s="16" t="s">
        <v>211</v>
      </c>
      <c r="G61" s="1"/>
      <c r="H61" s="6" t="s">
        <v>162</v>
      </c>
      <c r="I61" s="1"/>
      <c r="J61" s="16" t="s">
        <v>281</v>
      </c>
      <c r="K61" s="51"/>
      <c r="L61" s="65" t="e">
        <f>COUNTIF(N61:AD61, "WIN")/COUNTA(N61:AD61)</f>
        <v>#DIV/0!</v>
      </c>
    </row>
    <row r="62" spans="1:12" x14ac:dyDescent="0.2">
      <c r="A62" s="63" t="s">
        <v>279</v>
      </c>
      <c r="B62" s="15" t="s">
        <v>232</v>
      </c>
      <c r="C62" s="1"/>
      <c r="D62" s="15" t="s">
        <v>232</v>
      </c>
      <c r="E62" s="1"/>
      <c r="F62" s="17" t="s">
        <v>250</v>
      </c>
      <c r="G62" s="1"/>
      <c r="H62" s="8" t="s">
        <v>265</v>
      </c>
      <c r="I62" s="1"/>
      <c r="J62" s="17" t="s">
        <v>250</v>
      </c>
      <c r="K62" s="51"/>
      <c r="L62" s="65" t="e">
        <f>COUNTIF(N62:AD62, "WIN")/COUNTA(N62:AD62)</f>
        <v>#DIV/0!</v>
      </c>
    </row>
    <row r="63" spans="1:12" x14ac:dyDescent="0.2">
      <c r="A63" s="101">
        <f>SUM(B63:J63)</f>
        <v>63.2</v>
      </c>
      <c r="B63" s="29">
        <v>3.2</v>
      </c>
      <c r="C63" s="1"/>
      <c r="D63" s="43">
        <v>12.8</v>
      </c>
      <c r="E63" s="1"/>
      <c r="F63" s="31">
        <v>11.2</v>
      </c>
      <c r="G63" s="1"/>
      <c r="H63" s="27">
        <v>8.4</v>
      </c>
      <c r="I63" s="1"/>
      <c r="J63" s="25">
        <v>27.6</v>
      </c>
      <c r="K63" s="51"/>
    </row>
    <row r="64" spans="1:12" x14ac:dyDescent="0.2">
      <c r="A64" s="101">
        <f>SUM(B64:J64)</f>
        <v>68.7</v>
      </c>
      <c r="B64" s="29">
        <v>3.9</v>
      </c>
      <c r="C64" s="1"/>
      <c r="D64" s="43">
        <v>15.6</v>
      </c>
      <c r="E64" s="1"/>
      <c r="F64" s="31">
        <v>11.2</v>
      </c>
      <c r="G64" s="1"/>
      <c r="H64" s="27">
        <v>10.4</v>
      </c>
      <c r="I64" s="1"/>
      <c r="J64" s="25">
        <v>27.6</v>
      </c>
      <c r="K64" s="51"/>
    </row>
    <row r="65" spans="1:30" x14ac:dyDescent="0.2">
      <c r="A65" s="63">
        <f>SUM(B65:J65)</f>
        <v>100.83579999999999</v>
      </c>
      <c r="B65" s="29">
        <v>5.4</v>
      </c>
      <c r="C65" s="1"/>
      <c r="D65" s="43">
        <f>21.6*1.0466</f>
        <v>22.606560000000002</v>
      </c>
      <c r="E65" s="1"/>
      <c r="F65" s="31">
        <v>16.7</v>
      </c>
      <c r="G65" s="1"/>
      <c r="H65" s="27">
        <v>12.8</v>
      </c>
      <c r="I65" s="1"/>
      <c r="J65" s="25">
        <f>41.4*1.0466</f>
        <v>43.329239999999999</v>
      </c>
      <c r="K65" s="51"/>
      <c r="M65" s="51"/>
      <c r="U65" s="73"/>
      <c r="Z65" s="71"/>
      <c r="AB65" s="102"/>
      <c r="AD65" s="102"/>
    </row>
    <row r="66" spans="1:30" x14ac:dyDescent="0.2">
      <c r="A66" s="101">
        <f>SUM(B66:J66)</f>
        <v>103.9</v>
      </c>
      <c r="B66" s="30">
        <v>6.2</v>
      </c>
      <c r="C66" s="1"/>
      <c r="D66" s="43">
        <v>24.8</v>
      </c>
      <c r="E66" s="1"/>
      <c r="F66" s="31">
        <v>16.7</v>
      </c>
      <c r="G66" s="1"/>
      <c r="H66" s="27">
        <v>14.8</v>
      </c>
      <c r="I66" s="1"/>
      <c r="J66" s="25">
        <v>41.4</v>
      </c>
      <c r="K66" s="51"/>
      <c r="M66" s="51"/>
      <c r="Q66" s="73"/>
      <c r="U66" s="73"/>
      <c r="V66" s="72"/>
      <c r="Z66" s="145"/>
      <c r="AB66" s="102"/>
      <c r="AD66" s="102"/>
    </row>
    <row r="67" spans="1:30" x14ac:dyDescent="0.2">
      <c r="A67" s="107"/>
      <c r="B67" s="12" t="s">
        <v>107</v>
      </c>
      <c r="C67" s="1"/>
      <c r="D67" s="7" t="s">
        <v>114</v>
      </c>
      <c r="E67" s="1"/>
      <c r="F67" s="85" t="s">
        <v>86</v>
      </c>
      <c r="G67" s="1"/>
      <c r="H67" s="9" t="s">
        <v>132</v>
      </c>
      <c r="I67" s="1"/>
      <c r="J67" s="7" t="s">
        <v>114</v>
      </c>
      <c r="K67" s="51"/>
      <c r="M67" s="51"/>
    </row>
    <row r="68" spans="1:30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7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</row>
    <row r="69" spans="1:30" x14ac:dyDescent="0.2">
      <c r="A69" s="2"/>
      <c r="B69" s="72"/>
      <c r="D69" s="72"/>
      <c r="E69" s="72"/>
      <c r="F69" s="72"/>
      <c r="G69" s="72"/>
      <c r="H69" s="72"/>
      <c r="I69" s="71"/>
      <c r="J69" s="102"/>
      <c r="L69" s="102"/>
      <c r="M69" s="102"/>
      <c r="N69" s="102"/>
      <c r="P69" s="102"/>
      <c r="Q69" s="71"/>
      <c r="R69" s="71"/>
      <c r="S69" s="71"/>
      <c r="T69" s="71"/>
      <c r="U69" s="72"/>
      <c r="V69" s="71"/>
      <c r="W69" s="72"/>
      <c r="X69" s="71"/>
      <c r="Y69" s="72"/>
      <c r="Z69" s="102"/>
      <c r="AA69" s="72"/>
      <c r="AB69" s="71"/>
      <c r="AC69" s="72"/>
      <c r="AD69" s="71"/>
    </row>
    <row r="70" spans="1:30" x14ac:dyDescent="0.2">
      <c r="A70" s="154" t="s">
        <v>282</v>
      </c>
      <c r="B70" s="64" t="s">
        <v>4</v>
      </c>
      <c r="D70" s="19" t="s">
        <v>248</v>
      </c>
      <c r="F70" s="69" t="s">
        <v>105</v>
      </c>
      <c r="K70" s="51"/>
      <c r="L70" s="57"/>
      <c r="M70" s="51"/>
      <c r="N70" s="162" t="s">
        <v>90</v>
      </c>
      <c r="O70" s="163"/>
      <c r="P70" s="162" t="s">
        <v>154</v>
      </c>
      <c r="Q70" s="163"/>
      <c r="R70" s="162" t="s">
        <v>166</v>
      </c>
      <c r="S70" s="163"/>
      <c r="T70" s="162" t="s">
        <v>160</v>
      </c>
      <c r="U70" s="163"/>
      <c r="V70" s="162" t="s">
        <v>159</v>
      </c>
      <c r="W70" s="163"/>
      <c r="X70" s="162" t="s">
        <v>166</v>
      </c>
      <c r="Y70" s="163"/>
      <c r="Z70" s="164" t="s">
        <v>4</v>
      </c>
      <c r="AA70" s="163"/>
      <c r="AB70" s="162" t="s">
        <v>155</v>
      </c>
      <c r="AC70" s="163"/>
      <c r="AD70" s="162" t="s">
        <v>154</v>
      </c>
    </row>
    <row r="71" spans="1:30" x14ac:dyDescent="0.2">
      <c r="B71" s="22" t="s">
        <v>268</v>
      </c>
      <c r="D71" s="20" t="s">
        <v>251</v>
      </c>
      <c r="F71" s="20" t="s">
        <v>251</v>
      </c>
      <c r="K71" s="51"/>
      <c r="L71" s="58" t="s">
        <v>270</v>
      </c>
      <c r="M71" s="51"/>
      <c r="N71" s="165" t="s">
        <v>149</v>
      </c>
      <c r="O71" s="155"/>
      <c r="P71" s="166" t="s">
        <v>271</v>
      </c>
      <c r="Q71" s="155"/>
      <c r="R71" s="167" t="s">
        <v>1</v>
      </c>
      <c r="S71" s="155"/>
      <c r="T71" s="166" t="s">
        <v>199</v>
      </c>
      <c r="U71" s="155"/>
      <c r="V71" s="165" t="s">
        <v>149</v>
      </c>
      <c r="W71" s="155"/>
      <c r="X71" s="165" t="s">
        <v>149</v>
      </c>
      <c r="Y71" s="155"/>
      <c r="Z71" s="165" t="s">
        <v>149</v>
      </c>
      <c r="AA71" s="155"/>
      <c r="AB71" s="165" t="s">
        <v>149</v>
      </c>
      <c r="AC71" s="155"/>
      <c r="AD71" s="165" t="s">
        <v>149</v>
      </c>
    </row>
    <row r="72" spans="1:30" x14ac:dyDescent="0.2">
      <c r="B72" s="61">
        <v>5.6</v>
      </c>
      <c r="D72" s="92">
        <v>8</v>
      </c>
      <c r="F72" s="90">
        <v>18</v>
      </c>
      <c r="K72" s="51"/>
      <c r="L72" s="59" t="s">
        <v>270</v>
      </c>
      <c r="M72" s="51"/>
      <c r="N72" s="165" t="s">
        <v>272</v>
      </c>
      <c r="O72" s="155"/>
      <c r="P72" s="167" t="s">
        <v>89</v>
      </c>
      <c r="Q72" s="155"/>
      <c r="R72" s="165" t="s">
        <v>149</v>
      </c>
      <c r="S72" s="155"/>
      <c r="T72" s="168" t="s">
        <v>211</v>
      </c>
      <c r="U72" s="155"/>
      <c r="V72" s="167" t="s">
        <v>94</v>
      </c>
      <c r="W72" s="155"/>
      <c r="X72" s="168" t="s">
        <v>211</v>
      </c>
      <c r="Y72" s="155"/>
      <c r="Z72" s="168" t="s">
        <v>211</v>
      </c>
      <c r="AA72" s="155"/>
      <c r="AB72" s="168" t="s">
        <v>211</v>
      </c>
      <c r="AC72" s="155"/>
      <c r="AD72" s="167" t="s">
        <v>89</v>
      </c>
    </row>
    <row r="73" spans="1:30" x14ac:dyDescent="0.2">
      <c r="B73" s="61">
        <v>5.6</v>
      </c>
      <c r="D73" s="92">
        <v>10</v>
      </c>
      <c r="F73" s="90">
        <v>22.5</v>
      </c>
      <c r="K73" s="51"/>
      <c r="L73" s="60" t="s">
        <v>273</v>
      </c>
      <c r="M73" s="51"/>
      <c r="N73" s="168" t="s">
        <v>211</v>
      </c>
      <c r="O73" s="155"/>
      <c r="P73" s="67" t="s">
        <v>154</v>
      </c>
      <c r="Q73" s="155"/>
      <c r="R73" s="165" t="s">
        <v>272</v>
      </c>
      <c r="S73" s="155"/>
      <c r="T73" s="67" t="s">
        <v>160</v>
      </c>
      <c r="U73" s="155"/>
      <c r="V73" s="67" t="s">
        <v>159</v>
      </c>
      <c r="W73" s="155"/>
      <c r="X73" s="165" t="s">
        <v>272</v>
      </c>
      <c r="Y73" s="155"/>
      <c r="Z73" s="165" t="s">
        <v>272</v>
      </c>
      <c r="AA73" s="155"/>
      <c r="AB73" s="165" t="s">
        <v>272</v>
      </c>
      <c r="AC73" s="155"/>
      <c r="AD73" s="165" t="s">
        <v>272</v>
      </c>
    </row>
    <row r="74" spans="1:30" x14ac:dyDescent="0.2">
      <c r="B74" s="61">
        <v>8.4</v>
      </c>
      <c r="D74" s="92">
        <v>12</v>
      </c>
      <c r="F74" s="90">
        <v>27</v>
      </c>
      <c r="K74" s="51"/>
      <c r="L74" s="61" t="s">
        <v>273</v>
      </c>
      <c r="M74" s="51"/>
      <c r="N74" s="67" t="s">
        <v>90</v>
      </c>
      <c r="O74" s="155"/>
      <c r="P74" s="67" t="s">
        <v>256</v>
      </c>
      <c r="Q74" s="155"/>
      <c r="R74" s="166" t="s">
        <v>87</v>
      </c>
      <c r="S74" s="155"/>
      <c r="T74" s="67" t="s">
        <v>261</v>
      </c>
      <c r="U74" s="155"/>
      <c r="V74" s="165" t="s">
        <v>272</v>
      </c>
      <c r="W74" s="155"/>
      <c r="X74" s="67" t="s">
        <v>166</v>
      </c>
      <c r="Y74" s="155"/>
      <c r="Z74" s="169" t="s">
        <v>4</v>
      </c>
      <c r="AA74" s="155"/>
      <c r="AB74" s="67" t="s">
        <v>155</v>
      </c>
      <c r="AC74" s="155"/>
      <c r="AD74" s="67" t="s">
        <v>154</v>
      </c>
    </row>
    <row r="75" spans="1:30" x14ac:dyDescent="0.2">
      <c r="A75" s="99" t="s">
        <v>283</v>
      </c>
      <c r="B75" s="61">
        <v>8.4</v>
      </c>
      <c r="D75" s="106">
        <v>14</v>
      </c>
      <c r="F75" s="90">
        <v>31.5</v>
      </c>
      <c r="K75" s="51"/>
      <c r="M75" s="51"/>
      <c r="N75" s="167" t="s">
        <v>5</v>
      </c>
      <c r="O75" s="155"/>
      <c r="P75" s="167" t="s">
        <v>5</v>
      </c>
      <c r="Q75" s="155"/>
      <c r="R75" s="67" t="s">
        <v>166</v>
      </c>
      <c r="S75" s="155"/>
      <c r="T75" s="67" t="s">
        <v>163</v>
      </c>
      <c r="U75" s="155"/>
      <c r="V75" s="166" t="s">
        <v>87</v>
      </c>
      <c r="W75" s="155"/>
      <c r="X75" s="167" t="s">
        <v>275</v>
      </c>
      <c r="Y75" s="155"/>
      <c r="Z75" s="167" t="s">
        <v>5</v>
      </c>
      <c r="AA75" s="155"/>
      <c r="AB75" s="167" t="s">
        <v>5</v>
      </c>
      <c r="AC75" s="155"/>
      <c r="AD75" s="167" t="s">
        <v>5</v>
      </c>
    </row>
    <row r="76" spans="1:30" x14ac:dyDescent="0.2">
      <c r="A76" s="62" t="s">
        <v>154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7"/>
      <c r="M76" s="51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</row>
    <row r="77" spans="1:30" x14ac:dyDescent="0.2">
      <c r="A77" s="63" t="s">
        <v>54</v>
      </c>
      <c r="B77" s="42" t="s">
        <v>199</v>
      </c>
      <c r="D77" s="19" t="s">
        <v>89</v>
      </c>
      <c r="F77" s="19" t="s">
        <v>151</v>
      </c>
      <c r="H77" s="64" t="s">
        <v>154</v>
      </c>
      <c r="J77" s="64" t="s">
        <v>256</v>
      </c>
      <c r="K77" s="51"/>
      <c r="L77" s="65">
        <f>COUNTIF(N77:AD77, "WIN")/COUNTA(N77:AD77)</f>
        <v>1</v>
      </c>
      <c r="M77" s="51"/>
      <c r="N77" s="58" t="s">
        <v>270</v>
      </c>
      <c r="P77" s="58" t="s">
        <v>270</v>
      </c>
      <c r="R77" s="58" t="s">
        <v>270</v>
      </c>
      <c r="T77" s="58" t="s">
        <v>270</v>
      </c>
      <c r="V77" s="58" t="s">
        <v>270</v>
      </c>
      <c r="X77" s="58" t="s">
        <v>270</v>
      </c>
      <c r="Z77" s="58" t="s">
        <v>270</v>
      </c>
      <c r="AB77" s="58" t="s">
        <v>270</v>
      </c>
      <c r="AD77" s="58" t="s">
        <v>270</v>
      </c>
    </row>
    <row r="78" spans="1:30" x14ac:dyDescent="0.2">
      <c r="A78" s="101"/>
      <c r="B78" s="37" t="s">
        <v>234</v>
      </c>
      <c r="D78" s="20" t="s">
        <v>250</v>
      </c>
      <c r="F78" s="20" t="s">
        <v>250</v>
      </c>
      <c r="H78" s="22" t="s">
        <v>265</v>
      </c>
      <c r="J78" s="22" t="s">
        <v>265</v>
      </c>
      <c r="K78" s="51"/>
      <c r="L78" s="65">
        <f>COUNTIF(N78:AD78, "WIN")/COUNTA(N78:AD78)</f>
        <v>1</v>
      </c>
      <c r="M78" s="51"/>
      <c r="N78" s="58" t="s">
        <v>270</v>
      </c>
      <c r="P78" s="58" t="s">
        <v>270</v>
      </c>
      <c r="R78" s="58" t="s">
        <v>270</v>
      </c>
      <c r="T78" s="58" t="s">
        <v>270</v>
      </c>
      <c r="V78" s="58" t="s">
        <v>270</v>
      </c>
      <c r="X78" s="58" t="s">
        <v>270</v>
      </c>
      <c r="Z78" s="58" t="s">
        <v>270</v>
      </c>
      <c r="AB78" s="58" t="s">
        <v>270</v>
      </c>
      <c r="AD78" s="58" t="s">
        <v>270</v>
      </c>
    </row>
    <row r="79" spans="1:30" x14ac:dyDescent="0.2">
      <c r="A79" s="101">
        <f>SUM(B79:J79)</f>
        <v>72.849999999999994</v>
      </c>
      <c r="B79" s="81">
        <v>5.25</v>
      </c>
      <c r="D79" s="91">
        <v>11.2</v>
      </c>
      <c r="F79" s="89">
        <v>28.4</v>
      </c>
      <c r="H79" s="61">
        <v>10</v>
      </c>
      <c r="J79" s="95">
        <v>18</v>
      </c>
      <c r="K79" s="51"/>
      <c r="M79" s="51"/>
      <c r="V79" s="102"/>
      <c r="Z79" s="102"/>
      <c r="AB79" s="71"/>
      <c r="AD79" s="71"/>
    </row>
    <row r="80" spans="1:30" x14ac:dyDescent="0.2">
      <c r="A80" s="101">
        <f>SUM(B80:J80)</f>
        <v>81.349999999999994</v>
      </c>
      <c r="B80" s="81">
        <v>6.75</v>
      </c>
      <c r="D80" s="91">
        <v>11.2</v>
      </c>
      <c r="F80" s="89">
        <v>28.4</v>
      </c>
      <c r="H80" s="61">
        <v>12.5</v>
      </c>
      <c r="J80" s="95">
        <v>22.5</v>
      </c>
      <c r="K80" s="51"/>
      <c r="M80" s="51"/>
      <c r="Z80" s="102"/>
      <c r="AB80" s="71"/>
      <c r="AD80" s="71"/>
    </row>
    <row r="81" spans="1:30" x14ac:dyDescent="0.2">
      <c r="A81" s="63">
        <f>SUM(B81:J81)</f>
        <v>107.55</v>
      </c>
      <c r="B81" s="81">
        <v>8.75</v>
      </c>
      <c r="D81" s="91">
        <v>16.7</v>
      </c>
      <c r="F81" s="93">
        <v>42.6</v>
      </c>
      <c r="H81" s="61">
        <v>12.5</v>
      </c>
      <c r="J81" s="95">
        <v>27</v>
      </c>
      <c r="K81" s="51"/>
      <c r="M81" s="51"/>
      <c r="V81" s="102"/>
      <c r="Z81" s="102"/>
      <c r="AB81" s="71"/>
      <c r="AD81" s="71"/>
    </row>
    <row r="82" spans="1:30" x14ac:dyDescent="0.2">
      <c r="A82" s="101">
        <f>SUM(B82:J82)</f>
        <v>113.55</v>
      </c>
      <c r="B82" s="81">
        <v>10.25</v>
      </c>
      <c r="D82" s="91">
        <v>16.7</v>
      </c>
      <c r="F82" s="89">
        <v>42.6</v>
      </c>
      <c r="H82" s="61">
        <v>12.5</v>
      </c>
      <c r="J82" s="95">
        <v>31.5</v>
      </c>
      <c r="K82" s="51"/>
      <c r="M82" s="51"/>
      <c r="T82" s="71"/>
      <c r="V82" s="102"/>
      <c r="Z82" s="102"/>
      <c r="AB82" s="71"/>
      <c r="AD82" s="71"/>
    </row>
    <row r="83" spans="1:30" x14ac:dyDescent="0.2">
      <c r="B83" s="82" t="s">
        <v>107</v>
      </c>
      <c r="D83" s="85" t="s">
        <v>86</v>
      </c>
      <c r="F83" s="85" t="s">
        <v>86</v>
      </c>
      <c r="H83" s="75" t="s">
        <v>133</v>
      </c>
      <c r="J83" s="75" t="s">
        <v>133</v>
      </c>
      <c r="K83" s="51"/>
      <c r="M83" s="51"/>
      <c r="S83" s="2"/>
      <c r="T83" s="71"/>
    </row>
    <row r="84" spans="1:30" x14ac:dyDescent="0.2">
      <c r="A84" s="57" t="s">
        <v>161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7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</row>
    <row r="85" spans="1:30" x14ac:dyDescent="0.2">
      <c r="A85" s="70" t="s">
        <v>279</v>
      </c>
      <c r="B85" s="64" t="s">
        <v>161</v>
      </c>
      <c r="C85" s="2"/>
      <c r="D85" s="19" t="s">
        <v>88</v>
      </c>
      <c r="E85" s="2"/>
      <c r="F85" s="42" t="s">
        <v>10</v>
      </c>
      <c r="G85" s="2"/>
      <c r="H85" s="42" t="s">
        <v>278</v>
      </c>
      <c r="J85" s="64" t="s">
        <v>155</v>
      </c>
      <c r="K85" s="51"/>
      <c r="L85" s="65">
        <f>COUNTIF(N85:AD85, "WIN")/COUNTA(N85:AD85)</f>
        <v>0.66666666666666663</v>
      </c>
      <c r="M85" s="51"/>
      <c r="N85" s="66" t="s">
        <v>270</v>
      </c>
      <c r="O85" s="155"/>
      <c r="P85" s="66" t="s">
        <v>270</v>
      </c>
      <c r="Q85" s="155"/>
      <c r="R85" s="67" t="s">
        <v>273</v>
      </c>
      <c r="S85" s="155"/>
      <c r="T85" s="66" t="s">
        <v>270</v>
      </c>
      <c r="U85" s="155"/>
      <c r="V85" s="67" t="s">
        <v>273</v>
      </c>
      <c r="W85" s="160"/>
      <c r="X85" s="66" t="s">
        <v>270</v>
      </c>
      <c r="Y85" s="155"/>
      <c r="Z85" s="66" t="s">
        <v>270</v>
      </c>
      <c r="AA85" s="155"/>
      <c r="AB85" s="66" t="s">
        <v>270</v>
      </c>
      <c r="AC85" s="155"/>
      <c r="AD85" s="67" t="s">
        <v>273</v>
      </c>
    </row>
    <row r="86" spans="1:30" x14ac:dyDescent="0.2">
      <c r="A86" s="103"/>
      <c r="B86" s="22" t="s">
        <v>265</v>
      </c>
      <c r="D86" s="20" t="s">
        <v>253</v>
      </c>
      <c r="F86" s="37" t="s">
        <v>232</v>
      </c>
      <c r="H86" s="37" t="s">
        <v>230</v>
      </c>
      <c r="J86" s="22" t="s">
        <v>266</v>
      </c>
      <c r="K86" s="51"/>
      <c r="L86" s="65">
        <f>COUNTIF(N86:AD86, "WIN")/COUNTA(N86:AD86)</f>
        <v>0.66666666666666663</v>
      </c>
      <c r="M86" s="51"/>
      <c r="N86" s="66" t="s">
        <v>270</v>
      </c>
      <c r="O86" s="155"/>
      <c r="P86" s="66" t="s">
        <v>270</v>
      </c>
      <c r="Q86" s="155"/>
      <c r="R86" s="67" t="s">
        <v>273</v>
      </c>
      <c r="S86" s="155"/>
      <c r="T86" s="66" t="s">
        <v>270</v>
      </c>
      <c r="U86" s="155"/>
      <c r="V86" s="67" t="s">
        <v>273</v>
      </c>
      <c r="W86" s="160"/>
      <c r="X86" s="66" t="s">
        <v>270</v>
      </c>
      <c r="Y86" s="155"/>
      <c r="Z86" s="66" t="s">
        <v>270</v>
      </c>
      <c r="AA86" s="155"/>
      <c r="AB86" s="66" t="s">
        <v>270</v>
      </c>
      <c r="AC86" s="155"/>
      <c r="AD86" s="67" t="s">
        <v>273</v>
      </c>
    </row>
    <row r="87" spans="1:30" x14ac:dyDescent="0.2">
      <c r="A87" s="103">
        <f>SUM(B87:J87)</f>
        <v>64.849999999999994</v>
      </c>
      <c r="B87" s="95">
        <v>18</v>
      </c>
      <c r="D87" s="92">
        <v>4.2</v>
      </c>
      <c r="F87" s="81">
        <v>3.2</v>
      </c>
      <c r="H87" s="77">
        <v>31.95</v>
      </c>
      <c r="J87" s="96">
        <v>7.5</v>
      </c>
      <c r="K87" s="51"/>
      <c r="M87" s="51"/>
      <c r="S87" s="72"/>
      <c r="Z87" s="72"/>
      <c r="AB87" s="102"/>
      <c r="AD87" s="71"/>
    </row>
    <row r="88" spans="1:30" x14ac:dyDescent="0.2">
      <c r="A88" s="103">
        <f>SUM(B88:J88)</f>
        <v>73.75</v>
      </c>
      <c r="B88" s="95">
        <v>22.5</v>
      </c>
      <c r="D88" s="92">
        <v>5.4</v>
      </c>
      <c r="F88" s="81">
        <v>3.9</v>
      </c>
      <c r="H88" s="77">
        <v>31.95</v>
      </c>
      <c r="J88" s="96">
        <v>10</v>
      </c>
      <c r="K88" s="51"/>
      <c r="M88" s="51"/>
      <c r="Z88" s="72"/>
      <c r="AB88" s="102"/>
      <c r="AD88" s="71"/>
    </row>
    <row r="89" spans="1:30" x14ac:dyDescent="0.2">
      <c r="A89" s="70">
        <f>SUM(B89:J89)</f>
        <v>100.20059000000001</v>
      </c>
      <c r="B89" s="95">
        <f>27</f>
        <v>27</v>
      </c>
      <c r="C89" s="13"/>
      <c r="D89" s="92">
        <f>7</f>
        <v>7</v>
      </c>
      <c r="E89" s="13"/>
      <c r="F89" s="81">
        <f>5.4</f>
        <v>5.4</v>
      </c>
      <c r="G89" s="13"/>
      <c r="H89" s="77">
        <f>46.15*1.0466</f>
        <v>48.30059</v>
      </c>
      <c r="J89" s="96">
        <f>12.5</f>
        <v>12.5</v>
      </c>
      <c r="K89" s="51"/>
      <c r="M89" s="51"/>
      <c r="Z89" s="72"/>
      <c r="AA89" s="13"/>
      <c r="AB89" s="102"/>
      <c r="AC89" s="13"/>
      <c r="AD89" s="71"/>
    </row>
    <row r="90" spans="1:30" x14ac:dyDescent="0.2">
      <c r="A90" s="103">
        <f>SUM(B90:J90)</f>
        <v>109.55000000000001</v>
      </c>
      <c r="B90" s="95">
        <v>31.5</v>
      </c>
      <c r="D90" s="92">
        <v>8.1999999999999993</v>
      </c>
      <c r="F90" s="104">
        <v>6.2</v>
      </c>
      <c r="H90" s="77">
        <v>46.15</v>
      </c>
      <c r="J90" s="96">
        <v>17.5</v>
      </c>
      <c r="K90" s="51"/>
      <c r="M90" s="51"/>
      <c r="Z90" s="72"/>
      <c r="AB90" s="102"/>
      <c r="AD90" s="71"/>
    </row>
    <row r="91" spans="1:30" x14ac:dyDescent="0.2">
      <c r="B91" s="82" t="s">
        <v>107</v>
      </c>
      <c r="D91" s="9" t="s">
        <v>132</v>
      </c>
      <c r="F91" s="9" t="s">
        <v>132</v>
      </c>
      <c r="H91" s="74" t="s">
        <v>114</v>
      </c>
      <c r="J91" s="9" t="s">
        <v>132</v>
      </c>
      <c r="K91" s="51"/>
      <c r="M91" s="51"/>
      <c r="S91" s="2"/>
    </row>
    <row r="92" spans="1:30" x14ac:dyDescent="0.2">
      <c r="A92" s="62" t="s">
        <v>90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7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</row>
    <row r="93" spans="1:30" x14ac:dyDescent="0.2">
      <c r="A93" s="63" t="s">
        <v>54</v>
      </c>
      <c r="B93" s="42" t="s">
        <v>9</v>
      </c>
      <c r="D93" s="42" t="s">
        <v>202</v>
      </c>
      <c r="F93" s="64" t="s">
        <v>90</v>
      </c>
      <c r="H93" s="64" t="s">
        <v>284</v>
      </c>
      <c r="J93" s="19" t="s">
        <v>1</v>
      </c>
      <c r="K93" s="51"/>
      <c r="L93" s="65">
        <f>COUNTIF(N93:AD93, "WIN")/COUNTA(N93:AD93)</f>
        <v>1</v>
      </c>
      <c r="M93" s="51"/>
      <c r="N93" s="59" t="s">
        <v>270</v>
      </c>
      <c r="O93" s="72"/>
      <c r="P93" s="66" t="s">
        <v>270</v>
      </c>
      <c r="Q93" s="72"/>
      <c r="R93" s="59" t="s">
        <v>270</v>
      </c>
      <c r="S93" s="72"/>
      <c r="T93" s="66" t="s">
        <v>270</v>
      </c>
      <c r="U93" s="72"/>
      <c r="V93" s="66" t="s">
        <v>270</v>
      </c>
      <c r="X93" s="66" t="s">
        <v>270</v>
      </c>
      <c r="Z93" s="66" t="s">
        <v>270</v>
      </c>
      <c r="AB93" s="66" t="s">
        <v>270</v>
      </c>
      <c r="AD93" s="66" t="s">
        <v>270</v>
      </c>
    </row>
    <row r="94" spans="1:30" x14ac:dyDescent="0.2">
      <c r="A94" s="101"/>
      <c r="B94" s="37" t="s">
        <v>232</v>
      </c>
      <c r="D94" s="37" t="s">
        <v>230</v>
      </c>
      <c r="F94" s="22" t="s">
        <v>267</v>
      </c>
      <c r="H94" s="22" t="s">
        <v>265</v>
      </c>
      <c r="J94" s="20" t="s">
        <v>250</v>
      </c>
      <c r="K94" s="51"/>
      <c r="L94" s="65">
        <f>COUNTIF(N94:AD94, "WIN")/COUNTA(N94:AD94)</f>
        <v>0.88888888888888884</v>
      </c>
      <c r="M94" s="51"/>
      <c r="N94" s="66" t="s">
        <v>270</v>
      </c>
      <c r="O94" s="155"/>
      <c r="P94" s="66" t="s">
        <v>270</v>
      </c>
      <c r="Q94" s="155"/>
      <c r="R94" s="67" t="s">
        <v>273</v>
      </c>
      <c r="S94" s="155"/>
      <c r="T94" s="66" t="s">
        <v>270</v>
      </c>
      <c r="U94" s="155"/>
      <c r="V94" s="66" t="s">
        <v>270</v>
      </c>
      <c r="W94" s="155"/>
      <c r="X94" s="66" t="s">
        <v>270</v>
      </c>
      <c r="Y94" s="155"/>
      <c r="Z94" s="66" t="s">
        <v>270</v>
      </c>
      <c r="AA94" s="155"/>
      <c r="AB94" s="66" t="s">
        <v>270</v>
      </c>
      <c r="AC94" s="155"/>
      <c r="AD94" s="66" t="s">
        <v>270</v>
      </c>
    </row>
    <row r="95" spans="1:30" x14ac:dyDescent="0.2">
      <c r="A95" s="101">
        <f>SUM(B95:J95)</f>
        <v>63.849999999999994</v>
      </c>
      <c r="B95" s="80">
        <v>12.8</v>
      </c>
      <c r="C95" s="73"/>
      <c r="D95" s="80">
        <v>11.6</v>
      </c>
      <c r="E95" s="73"/>
      <c r="F95" s="96">
        <v>9.4499999999999993</v>
      </c>
      <c r="G95" s="73"/>
      <c r="H95" s="95">
        <v>18</v>
      </c>
      <c r="I95" s="73"/>
      <c r="J95" s="91">
        <v>12</v>
      </c>
      <c r="K95" s="51"/>
      <c r="M95" s="51"/>
      <c r="S95" s="102"/>
      <c r="Z95" s="102"/>
      <c r="AB95" s="72"/>
      <c r="AC95" s="73"/>
      <c r="AD95" s="102"/>
    </row>
    <row r="96" spans="1:30" x14ac:dyDescent="0.2">
      <c r="A96" s="101">
        <f>SUM(B96:J96)</f>
        <v>73.849999999999994</v>
      </c>
      <c r="B96" s="80">
        <v>15.6</v>
      </c>
      <c r="C96" s="73"/>
      <c r="D96" s="80">
        <v>11.6</v>
      </c>
      <c r="E96" s="73"/>
      <c r="F96" s="96">
        <v>12.15</v>
      </c>
      <c r="G96" s="73"/>
      <c r="H96" s="95">
        <v>22.5</v>
      </c>
      <c r="I96" s="73"/>
      <c r="J96" s="91">
        <v>12</v>
      </c>
      <c r="K96" s="51"/>
      <c r="M96" s="51"/>
      <c r="Z96" s="102"/>
      <c r="AB96" s="72"/>
      <c r="AC96" s="73"/>
      <c r="AD96" s="102"/>
    </row>
    <row r="97" spans="1:30" x14ac:dyDescent="0.2">
      <c r="A97" s="63">
        <f>SUM(B97:J97)</f>
        <v>101.0082</v>
      </c>
      <c r="B97" s="80">
        <f>21.6</f>
        <v>21.6</v>
      </c>
      <c r="C97" s="73"/>
      <c r="D97" s="80">
        <f>17.4</f>
        <v>17.399999999999999</v>
      </c>
      <c r="E97" s="73"/>
      <c r="F97" s="98">
        <f>15.75</f>
        <v>15.75</v>
      </c>
      <c r="G97" s="73"/>
      <c r="H97" s="95">
        <f>27*1.0466</f>
        <v>28.258199999999999</v>
      </c>
      <c r="I97" s="73"/>
      <c r="J97" s="91">
        <f>18</f>
        <v>18</v>
      </c>
      <c r="K97" s="51"/>
      <c r="M97" s="51"/>
      <c r="Z97" s="102"/>
      <c r="AB97" s="72"/>
      <c r="AC97" s="73"/>
      <c r="AD97" s="144"/>
    </row>
    <row r="98" spans="1:30" x14ac:dyDescent="0.2">
      <c r="A98" s="101">
        <f>SUM(B98:J98)</f>
        <v>110.15</v>
      </c>
      <c r="B98" s="80">
        <v>24.8</v>
      </c>
      <c r="C98" s="73"/>
      <c r="D98" s="80">
        <v>17.399999999999999</v>
      </c>
      <c r="E98" s="73"/>
      <c r="F98" s="96">
        <v>18.45</v>
      </c>
      <c r="G98" s="73"/>
      <c r="H98" s="95">
        <v>31.5</v>
      </c>
      <c r="I98" s="73"/>
      <c r="J98" s="91">
        <v>18</v>
      </c>
      <c r="K98" s="51"/>
      <c r="M98" s="51"/>
      <c r="R98" s="71"/>
      <c r="T98" s="72"/>
      <c r="Z98" s="102"/>
      <c r="AB98" s="72"/>
      <c r="AC98" s="73"/>
      <c r="AD98" s="102"/>
    </row>
    <row r="99" spans="1:30" x14ac:dyDescent="0.2">
      <c r="A99" s="5"/>
      <c r="B99" s="82" t="s">
        <v>107</v>
      </c>
      <c r="D99" s="88" t="s">
        <v>126</v>
      </c>
      <c r="F99" s="9" t="s">
        <v>132</v>
      </c>
      <c r="H99" s="74" t="s">
        <v>114</v>
      </c>
      <c r="J99" s="82" t="s">
        <v>107</v>
      </c>
      <c r="K99" s="51"/>
      <c r="M99" s="51"/>
      <c r="O99" s="2"/>
      <c r="R99" s="71"/>
    </row>
    <row r="100" spans="1:30" x14ac:dyDescent="0.2">
      <c r="A100" s="62" t="s">
        <v>162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7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</row>
    <row r="101" spans="1:30" x14ac:dyDescent="0.2">
      <c r="A101" s="63" t="s">
        <v>54</v>
      </c>
      <c r="B101" s="42" t="s">
        <v>6</v>
      </c>
      <c r="D101" s="19" t="s">
        <v>211</v>
      </c>
      <c r="F101" s="19" t="s">
        <v>5</v>
      </c>
      <c r="H101" s="64" t="s">
        <v>162</v>
      </c>
      <c r="J101" s="42" t="s">
        <v>213</v>
      </c>
      <c r="K101" s="51"/>
      <c r="L101" s="65">
        <f>COUNTIF(N101:AD101, "WIN")/COUNTA(N101:AD101)</f>
        <v>0.66666666666666663</v>
      </c>
      <c r="M101" s="51"/>
      <c r="N101" s="58" t="s">
        <v>270</v>
      </c>
      <c r="P101" s="58" t="s">
        <v>270</v>
      </c>
      <c r="R101" s="61" t="s">
        <v>273</v>
      </c>
      <c r="T101" s="58" t="s">
        <v>270</v>
      </c>
      <c r="V101" s="59" t="s">
        <v>270</v>
      </c>
      <c r="X101" s="60" t="s">
        <v>273</v>
      </c>
      <c r="Z101" s="58" t="s">
        <v>270</v>
      </c>
      <c r="AB101" s="58" t="s">
        <v>270</v>
      </c>
      <c r="AD101" s="61" t="s">
        <v>273</v>
      </c>
    </row>
    <row r="102" spans="1:30" x14ac:dyDescent="0.2">
      <c r="A102" s="101"/>
      <c r="B102" s="37" t="s">
        <v>231</v>
      </c>
      <c r="D102" s="20" t="s">
        <v>250</v>
      </c>
      <c r="F102" s="20" t="s">
        <v>250</v>
      </c>
      <c r="H102" s="22" t="s">
        <v>265</v>
      </c>
      <c r="J102" s="37" t="s">
        <v>233</v>
      </c>
      <c r="K102" s="51"/>
      <c r="L102" s="65">
        <f>COUNTIF(N102:AD102, "WIN")/COUNTA(N102:AD102)</f>
        <v>0.33333333333333331</v>
      </c>
      <c r="M102" s="51"/>
      <c r="N102" s="67" t="s">
        <v>273</v>
      </c>
      <c r="O102" s="155"/>
      <c r="P102" s="159" t="s">
        <v>270</v>
      </c>
      <c r="Q102" s="155"/>
      <c r="R102" s="67" t="s">
        <v>273</v>
      </c>
      <c r="S102" s="155"/>
      <c r="T102" s="66" t="s">
        <v>270</v>
      </c>
      <c r="U102" s="155"/>
      <c r="V102" s="67" t="s">
        <v>273</v>
      </c>
      <c r="W102" s="155"/>
      <c r="X102" s="67" t="s">
        <v>273</v>
      </c>
      <c r="Y102" s="155"/>
      <c r="Z102" s="66" t="s">
        <v>270</v>
      </c>
      <c r="AA102" s="155"/>
      <c r="AB102" s="67" t="s">
        <v>273</v>
      </c>
      <c r="AC102" s="155"/>
      <c r="AD102" s="67" t="s">
        <v>273</v>
      </c>
    </row>
    <row r="103" spans="1:30" x14ac:dyDescent="0.2">
      <c r="A103" s="101">
        <f>SUM(B103:J103)</f>
        <v>66.95</v>
      </c>
      <c r="B103" s="78">
        <v>18</v>
      </c>
      <c r="D103" s="91">
        <v>11.2</v>
      </c>
      <c r="F103" s="89">
        <v>27.6</v>
      </c>
      <c r="H103" s="61">
        <v>8.4</v>
      </c>
      <c r="J103" s="81">
        <v>1.75</v>
      </c>
      <c r="K103" s="51"/>
      <c r="M103" s="51"/>
      <c r="N103" s="72"/>
      <c r="O103" s="72"/>
      <c r="P103" s="72"/>
      <c r="R103" s="71"/>
      <c r="T103" s="72"/>
      <c r="U103" s="73"/>
      <c r="Z103" s="71"/>
      <c r="AB103" s="102"/>
      <c r="AD103" s="105"/>
    </row>
    <row r="104" spans="1:30" x14ac:dyDescent="0.2">
      <c r="A104" s="101">
        <f>SUM(B104:J104)</f>
        <v>74.25</v>
      </c>
      <c r="B104" s="78">
        <v>22.5</v>
      </c>
      <c r="D104" s="91">
        <v>11.2</v>
      </c>
      <c r="F104" s="89">
        <v>27.6</v>
      </c>
      <c r="H104" s="61">
        <v>10.4</v>
      </c>
      <c r="J104" s="81">
        <v>2.5499999999999998</v>
      </c>
      <c r="K104" s="51"/>
      <c r="M104" s="51"/>
      <c r="Z104" s="71"/>
      <c r="AB104" s="102"/>
      <c r="AD104" s="105"/>
    </row>
    <row r="105" spans="1:30" x14ac:dyDescent="0.2">
      <c r="A105" s="63">
        <f>SUM(B105:J105)</f>
        <v>101.49999999999999</v>
      </c>
      <c r="B105" s="78">
        <f>27</f>
        <v>27</v>
      </c>
      <c r="D105" s="91">
        <v>16.7</v>
      </c>
      <c r="F105" s="89">
        <f>41.4</f>
        <v>41.4</v>
      </c>
      <c r="H105" s="61">
        <v>12.8</v>
      </c>
      <c r="J105" s="81">
        <v>3.6</v>
      </c>
      <c r="K105" s="51"/>
      <c r="M105" s="51"/>
      <c r="T105" s="71"/>
      <c r="U105" s="73"/>
      <c r="Z105" s="71"/>
      <c r="AB105" s="102"/>
      <c r="AD105" s="148"/>
    </row>
    <row r="106" spans="1:30" x14ac:dyDescent="0.2">
      <c r="A106" s="101">
        <f>SUM(B106:J106)</f>
        <v>108.85</v>
      </c>
      <c r="B106" s="78">
        <v>31.5</v>
      </c>
      <c r="D106" s="91">
        <v>16.7</v>
      </c>
      <c r="F106" s="89">
        <v>41.4</v>
      </c>
      <c r="H106" s="61">
        <v>14.8</v>
      </c>
      <c r="J106" s="81">
        <v>4.45</v>
      </c>
      <c r="K106" s="51"/>
      <c r="M106" s="51"/>
      <c r="R106" s="102"/>
      <c r="T106" s="71"/>
      <c r="U106" s="73"/>
      <c r="Z106" s="71"/>
      <c r="AB106" s="102"/>
      <c r="AD106" s="105"/>
    </row>
    <row r="107" spans="1:30" x14ac:dyDescent="0.2">
      <c r="B107" s="82" t="s">
        <v>107</v>
      </c>
      <c r="D107" s="85" t="s">
        <v>86</v>
      </c>
      <c r="F107" s="85" t="s">
        <v>86</v>
      </c>
      <c r="H107" s="9" t="s">
        <v>132</v>
      </c>
      <c r="J107" s="9" t="s">
        <v>132</v>
      </c>
      <c r="K107" s="51"/>
      <c r="M107" s="51"/>
      <c r="O107" s="2"/>
      <c r="R107" s="102"/>
    </row>
    <row r="108" spans="1:30" x14ac:dyDescent="0.2">
      <c r="A108" s="62" t="s">
        <v>160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7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</row>
    <row r="109" spans="1:30" x14ac:dyDescent="0.2">
      <c r="A109" s="63" t="s">
        <v>54</v>
      </c>
      <c r="B109" s="19" t="s">
        <v>97</v>
      </c>
      <c r="D109" s="64" t="s">
        <v>160</v>
      </c>
      <c r="F109" s="64" t="s">
        <v>163</v>
      </c>
      <c r="H109" s="64" t="s">
        <v>261</v>
      </c>
      <c r="J109" s="42" t="s">
        <v>149</v>
      </c>
      <c r="K109" s="51"/>
      <c r="L109" s="65">
        <f>COUNTIF(N109:AD109, "WIN")/COUNTA(N109:AD109)</f>
        <v>0.77777777777777779</v>
      </c>
      <c r="M109" s="51"/>
      <c r="N109" s="67" t="s">
        <v>273</v>
      </c>
      <c r="O109" s="155"/>
      <c r="P109" s="67" t="s">
        <v>273</v>
      </c>
      <c r="Q109" s="155"/>
      <c r="R109" s="66" t="s">
        <v>270</v>
      </c>
      <c r="S109" s="155"/>
      <c r="T109" s="66" t="s">
        <v>270</v>
      </c>
      <c r="U109" s="155"/>
      <c r="V109" s="66" t="s">
        <v>270</v>
      </c>
      <c r="W109" s="155"/>
      <c r="X109" s="66" t="s">
        <v>270</v>
      </c>
      <c r="Y109" s="155"/>
      <c r="Z109" s="66" t="s">
        <v>270</v>
      </c>
      <c r="AA109" s="155"/>
      <c r="AB109" s="66" t="s">
        <v>270</v>
      </c>
      <c r="AC109" s="155"/>
      <c r="AD109" s="66" t="s">
        <v>270</v>
      </c>
    </row>
    <row r="110" spans="1:30" x14ac:dyDescent="0.2">
      <c r="A110" s="101"/>
      <c r="B110" s="20" t="s">
        <v>254</v>
      </c>
      <c r="D110" s="22" t="s">
        <v>267</v>
      </c>
      <c r="F110" s="22" t="s">
        <v>266</v>
      </c>
      <c r="H110" s="22" t="s">
        <v>266</v>
      </c>
      <c r="J110" s="37" t="s">
        <v>230</v>
      </c>
      <c r="K110" s="51"/>
      <c r="L110" s="65">
        <f>COUNTIF(N110:AD110, "WIN")/COUNTA(N110:AD110)</f>
        <v>0.88888888888888884</v>
      </c>
      <c r="M110" s="51"/>
      <c r="N110" s="67" t="s">
        <v>273</v>
      </c>
      <c r="O110" s="155"/>
      <c r="P110" s="66" t="s">
        <v>270</v>
      </c>
      <c r="Q110" s="155"/>
      <c r="R110" s="66" t="s">
        <v>270</v>
      </c>
      <c r="S110" s="155"/>
      <c r="T110" s="66" t="s">
        <v>270</v>
      </c>
      <c r="U110" s="155"/>
      <c r="V110" s="66" t="s">
        <v>270</v>
      </c>
      <c r="W110" s="155"/>
      <c r="X110" s="66" t="s">
        <v>270</v>
      </c>
      <c r="Y110" s="155"/>
      <c r="Z110" s="66" t="s">
        <v>270</v>
      </c>
      <c r="AA110" s="155"/>
      <c r="AB110" s="66" t="s">
        <v>270</v>
      </c>
      <c r="AC110" s="155"/>
      <c r="AD110" s="66" t="s">
        <v>270</v>
      </c>
    </row>
    <row r="111" spans="1:30" x14ac:dyDescent="0.2">
      <c r="A111" s="101">
        <f>SUM(B111:J111)</f>
        <v>54.05</v>
      </c>
      <c r="B111" s="92">
        <v>1.75</v>
      </c>
      <c r="D111" s="61">
        <v>4.2</v>
      </c>
      <c r="F111" s="96">
        <v>11.7</v>
      </c>
      <c r="H111" s="97">
        <v>25.2</v>
      </c>
      <c r="J111" s="80">
        <v>11.2</v>
      </c>
      <c r="K111" s="51"/>
      <c r="M111" s="51"/>
    </row>
    <row r="112" spans="1:30" x14ac:dyDescent="0.2">
      <c r="A112" s="101">
        <f>SUM(B112:J112)</f>
        <v>68.649999999999991</v>
      </c>
      <c r="B112" s="92">
        <v>2.5499999999999998</v>
      </c>
      <c r="D112" s="61">
        <v>5.4</v>
      </c>
      <c r="F112" s="96">
        <v>11.7</v>
      </c>
      <c r="H112" s="97">
        <v>37.799999999999997</v>
      </c>
      <c r="J112" s="80">
        <v>11.2</v>
      </c>
      <c r="K112" s="51"/>
      <c r="M112" s="51"/>
      <c r="Z112" s="71"/>
      <c r="AB112" s="102"/>
      <c r="AD112" s="102"/>
    </row>
    <row r="113" spans="1:30" x14ac:dyDescent="0.2">
      <c r="A113" s="63">
        <f>SUM(B113:J113)</f>
        <v>101.2</v>
      </c>
      <c r="B113" s="92">
        <v>3.6</v>
      </c>
      <c r="D113" s="61">
        <v>7</v>
      </c>
      <c r="F113" s="96">
        <v>23.4</v>
      </c>
      <c r="H113" s="97">
        <f>50.4</f>
        <v>50.4</v>
      </c>
      <c r="J113" s="80">
        <v>16.8</v>
      </c>
      <c r="K113" s="51"/>
      <c r="M113" s="51"/>
      <c r="U113" s="73"/>
      <c r="Z113" s="71"/>
      <c r="AB113" s="102"/>
      <c r="AD113" s="102"/>
    </row>
    <row r="114" spans="1:30" x14ac:dyDescent="0.2">
      <c r="A114" s="101">
        <f>SUM(B114:J114)</f>
        <v>115.85</v>
      </c>
      <c r="B114" s="92">
        <v>4.45</v>
      </c>
      <c r="D114" s="61">
        <v>8.1999999999999993</v>
      </c>
      <c r="F114" s="96">
        <v>23.4</v>
      </c>
      <c r="H114" s="97">
        <v>63</v>
      </c>
      <c r="J114" s="80">
        <v>16.8</v>
      </c>
      <c r="K114" s="51"/>
      <c r="M114" s="51"/>
      <c r="Q114" s="73"/>
      <c r="U114" s="73"/>
      <c r="V114" s="72"/>
      <c r="Z114" s="145"/>
      <c r="AB114" s="102"/>
      <c r="AD114" s="102"/>
    </row>
    <row r="115" spans="1:30" x14ac:dyDescent="0.2">
      <c r="A115" s="107"/>
      <c r="B115" s="82" t="s">
        <v>107</v>
      </c>
      <c r="D115" s="75" t="s">
        <v>133</v>
      </c>
      <c r="F115" s="85" t="s">
        <v>86</v>
      </c>
      <c r="H115" s="85" t="s">
        <v>86</v>
      </c>
      <c r="J115" s="82" t="s">
        <v>107</v>
      </c>
      <c r="K115" s="51"/>
      <c r="M115" s="51"/>
    </row>
    <row r="116" spans="1:30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7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</row>
    <row r="118" spans="1:30" x14ac:dyDescent="0.2">
      <c r="A118" s="62" t="s">
        <v>209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7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</row>
    <row r="119" spans="1:30" x14ac:dyDescent="0.2">
      <c r="A119" s="63" t="s">
        <v>54</v>
      </c>
      <c r="B119" s="19" t="s">
        <v>95</v>
      </c>
      <c r="D119" s="42" t="s">
        <v>9</v>
      </c>
      <c r="F119" s="64" t="s">
        <v>90</v>
      </c>
      <c r="H119" s="64" t="s">
        <v>284</v>
      </c>
      <c r="J119" s="64" t="s">
        <v>284</v>
      </c>
      <c r="K119" s="51"/>
      <c r="L119" s="65">
        <f>COUNTIF(N119:AD119, "WIN")/COUNTA(N119:AD119)</f>
        <v>0.66666666666666663</v>
      </c>
      <c r="M119" s="51"/>
      <c r="N119" s="58" t="s">
        <v>270</v>
      </c>
      <c r="P119" s="58" t="s">
        <v>270</v>
      </c>
      <c r="R119" s="61" t="s">
        <v>273</v>
      </c>
      <c r="T119" s="58" t="s">
        <v>270</v>
      </c>
      <c r="V119" s="59" t="s">
        <v>270</v>
      </c>
      <c r="X119" s="60" t="s">
        <v>273</v>
      </c>
      <c r="Z119" s="58" t="s">
        <v>270</v>
      </c>
      <c r="AB119" s="58" t="s">
        <v>270</v>
      </c>
      <c r="AD119" s="61" t="s">
        <v>273</v>
      </c>
    </row>
    <row r="120" spans="1:30" x14ac:dyDescent="0.2">
      <c r="A120" s="101"/>
      <c r="B120" s="20" t="s">
        <v>254</v>
      </c>
      <c r="D120" s="37" t="s">
        <v>232</v>
      </c>
      <c r="F120" s="22" t="s">
        <v>267</v>
      </c>
      <c r="H120" s="22" t="s">
        <v>265</v>
      </c>
      <c r="J120" s="22" t="s">
        <v>265</v>
      </c>
      <c r="K120" s="51"/>
      <c r="M120" s="51"/>
    </row>
    <row r="121" spans="1:30" x14ac:dyDescent="0.2">
      <c r="A121" s="101">
        <f>SUM(B121:J121)</f>
        <v>60</v>
      </c>
      <c r="B121" s="92">
        <v>1.75</v>
      </c>
      <c r="D121" s="80">
        <v>12.8</v>
      </c>
      <c r="F121" s="96">
        <v>9.4499999999999993</v>
      </c>
      <c r="H121" s="95">
        <v>18</v>
      </c>
      <c r="J121" s="95">
        <v>18</v>
      </c>
      <c r="K121" s="51"/>
      <c r="M121" s="51"/>
      <c r="N121" s="72"/>
      <c r="O121" s="72"/>
      <c r="P121" s="72"/>
      <c r="R121" s="71"/>
      <c r="T121" s="72"/>
      <c r="U121" s="73"/>
      <c r="Z121" s="71"/>
      <c r="AB121" s="102"/>
      <c r="AD121" s="105"/>
    </row>
    <row r="122" spans="1:30" x14ac:dyDescent="0.2">
      <c r="A122" s="101">
        <f>SUM(B122:J122)</f>
        <v>75.3</v>
      </c>
      <c r="B122" s="92">
        <v>2.5499999999999998</v>
      </c>
      <c r="D122" s="80">
        <v>15.6</v>
      </c>
      <c r="F122" s="96">
        <v>12.15</v>
      </c>
      <c r="H122" s="95">
        <v>22.5</v>
      </c>
      <c r="J122" s="95">
        <v>22.5</v>
      </c>
      <c r="K122" s="51"/>
      <c r="M122" s="51"/>
      <c r="Z122" s="71"/>
      <c r="AB122" s="102"/>
      <c r="AD122" s="105"/>
    </row>
    <row r="123" spans="1:30" x14ac:dyDescent="0.2">
      <c r="A123" s="63">
        <f>SUM(B123:J123)</f>
        <v>97.466400000000007</v>
      </c>
      <c r="B123" s="92">
        <v>3.6</v>
      </c>
      <c r="D123" s="80">
        <f>21.6</f>
        <v>21.6</v>
      </c>
      <c r="F123" s="98">
        <f>15.75</f>
        <v>15.75</v>
      </c>
      <c r="H123" s="95">
        <f>27*1.0466</f>
        <v>28.258199999999999</v>
      </c>
      <c r="J123" s="95">
        <f>27*1.0466</f>
        <v>28.258199999999999</v>
      </c>
      <c r="K123" s="51"/>
      <c r="M123" s="51"/>
      <c r="T123" s="71"/>
      <c r="U123" s="73"/>
      <c r="Z123" s="71"/>
      <c r="AB123" s="102"/>
      <c r="AD123" s="148"/>
    </row>
    <row r="124" spans="1:30" x14ac:dyDescent="0.2">
      <c r="A124" s="101">
        <f>SUM(B124:J124)</f>
        <v>110.7</v>
      </c>
      <c r="B124" s="92">
        <v>4.45</v>
      </c>
      <c r="D124" s="80">
        <v>24.8</v>
      </c>
      <c r="F124" s="96">
        <v>18.45</v>
      </c>
      <c r="H124" s="95">
        <v>31.5</v>
      </c>
      <c r="J124" s="95">
        <v>31.5</v>
      </c>
      <c r="K124" s="51"/>
      <c r="M124" s="51"/>
      <c r="R124" s="102"/>
      <c r="T124" s="71"/>
      <c r="U124" s="73"/>
      <c r="Z124" s="71"/>
      <c r="AB124" s="102"/>
      <c r="AD124" s="105"/>
    </row>
    <row r="125" spans="1:30" x14ac:dyDescent="0.2">
      <c r="B125" s="82"/>
      <c r="D125" s="85"/>
      <c r="F125" s="85"/>
      <c r="H125" s="9"/>
      <c r="J125" s="9"/>
      <c r="K125" s="51"/>
      <c r="M125" s="51"/>
      <c r="O125" s="2"/>
      <c r="R125" s="102"/>
    </row>
    <row r="126" spans="1:30" x14ac:dyDescent="0.2">
      <c r="A126" s="2"/>
      <c r="B126" s="72"/>
      <c r="D126" s="72"/>
      <c r="E126" s="72"/>
      <c r="F126" s="72"/>
      <c r="G126" s="72"/>
      <c r="H126" s="72"/>
      <c r="I126" s="71"/>
      <c r="J126" s="102"/>
      <c r="L126" s="102"/>
      <c r="M126" s="102"/>
      <c r="N126" s="102"/>
      <c r="P126" s="102"/>
      <c r="Q126" s="71"/>
      <c r="R126" s="71"/>
      <c r="S126" s="71"/>
      <c r="T126" s="71"/>
      <c r="U126" s="72"/>
      <c r="V126" s="71"/>
      <c r="W126" s="72"/>
      <c r="X126" s="71"/>
      <c r="Y126" s="72"/>
      <c r="Z126" s="102"/>
      <c r="AA126" s="72"/>
      <c r="AB126" s="71"/>
      <c r="AC126" s="72"/>
      <c r="AD126" s="71"/>
    </row>
    <row r="127" spans="1:30" x14ac:dyDescent="0.2">
      <c r="A127" s="154" t="s">
        <v>282</v>
      </c>
      <c r="B127" s="64" t="s">
        <v>4</v>
      </c>
      <c r="D127" s="19" t="s">
        <v>97</v>
      </c>
      <c r="F127" s="69" t="s">
        <v>105</v>
      </c>
      <c r="K127" s="51"/>
      <c r="L127" s="57"/>
      <c r="M127" s="51"/>
      <c r="N127" s="162" t="s">
        <v>90</v>
      </c>
      <c r="O127" s="163"/>
      <c r="P127" s="162" t="s">
        <v>154</v>
      </c>
      <c r="Q127" s="163"/>
      <c r="R127" s="162" t="s">
        <v>166</v>
      </c>
      <c r="S127" s="163"/>
      <c r="T127" s="162" t="s">
        <v>160</v>
      </c>
      <c r="U127" s="163"/>
      <c r="V127" s="162" t="s">
        <v>159</v>
      </c>
      <c r="W127" s="163"/>
      <c r="X127" s="162" t="s">
        <v>166</v>
      </c>
      <c r="Y127" s="163"/>
      <c r="Z127" s="164" t="s">
        <v>4</v>
      </c>
      <c r="AA127" s="163"/>
      <c r="AB127" s="162" t="s">
        <v>155</v>
      </c>
      <c r="AC127" s="163"/>
      <c r="AD127" s="162" t="s">
        <v>154</v>
      </c>
    </row>
    <row r="128" spans="1:30" x14ac:dyDescent="0.2">
      <c r="B128" s="22" t="s">
        <v>268</v>
      </c>
      <c r="D128" s="20" t="s">
        <v>254</v>
      </c>
      <c r="F128" s="20" t="s">
        <v>251</v>
      </c>
      <c r="K128" s="51"/>
      <c r="L128" s="58" t="s">
        <v>270</v>
      </c>
      <c r="M128" s="51"/>
      <c r="N128" s="165" t="s">
        <v>149</v>
      </c>
      <c r="O128" s="155"/>
      <c r="P128" s="166" t="s">
        <v>271</v>
      </c>
      <c r="Q128" s="155"/>
      <c r="R128" s="167" t="s">
        <v>1</v>
      </c>
      <c r="S128" s="155"/>
      <c r="T128" s="166" t="s">
        <v>199</v>
      </c>
      <c r="U128" s="155"/>
      <c r="V128" s="165" t="s">
        <v>149</v>
      </c>
      <c r="W128" s="155"/>
      <c r="X128" s="165" t="s">
        <v>149</v>
      </c>
      <c r="Y128" s="155"/>
      <c r="Z128" s="165" t="s">
        <v>149</v>
      </c>
      <c r="AA128" s="155"/>
      <c r="AB128" s="165" t="s">
        <v>149</v>
      </c>
      <c r="AC128" s="155"/>
      <c r="AD128" s="165" t="s">
        <v>149</v>
      </c>
    </row>
    <row r="129" spans="1:30" x14ac:dyDescent="0.2">
      <c r="B129" s="61">
        <v>5.6</v>
      </c>
      <c r="D129" s="92">
        <v>1.75</v>
      </c>
      <c r="F129" s="90">
        <v>18</v>
      </c>
      <c r="K129" s="51"/>
      <c r="L129" s="59" t="s">
        <v>270</v>
      </c>
      <c r="M129" s="51"/>
      <c r="N129" s="165" t="s">
        <v>272</v>
      </c>
      <c r="O129" s="155"/>
      <c r="P129" s="167" t="s">
        <v>89</v>
      </c>
      <c r="Q129" s="155"/>
      <c r="R129" s="165" t="s">
        <v>149</v>
      </c>
      <c r="S129" s="155"/>
      <c r="T129" s="168" t="s">
        <v>211</v>
      </c>
      <c r="U129" s="155"/>
      <c r="V129" s="167" t="s">
        <v>94</v>
      </c>
      <c r="W129" s="155"/>
      <c r="X129" s="168" t="s">
        <v>211</v>
      </c>
      <c r="Y129" s="155"/>
      <c r="Z129" s="168" t="s">
        <v>211</v>
      </c>
      <c r="AA129" s="155"/>
      <c r="AB129" s="168" t="s">
        <v>211</v>
      </c>
      <c r="AC129" s="155"/>
      <c r="AD129" s="167" t="s">
        <v>89</v>
      </c>
    </row>
    <row r="130" spans="1:30" x14ac:dyDescent="0.2">
      <c r="B130" s="61">
        <v>5.6</v>
      </c>
      <c r="D130" s="92">
        <v>2.5499999999999998</v>
      </c>
      <c r="F130" s="90">
        <v>22.5</v>
      </c>
      <c r="K130" s="51"/>
      <c r="L130" s="60" t="s">
        <v>273</v>
      </c>
      <c r="M130" s="51"/>
      <c r="N130" s="168" t="s">
        <v>211</v>
      </c>
      <c r="O130" s="155"/>
      <c r="P130" s="67" t="s">
        <v>154</v>
      </c>
      <c r="Q130" s="155"/>
      <c r="R130" s="165" t="s">
        <v>272</v>
      </c>
      <c r="S130" s="155"/>
      <c r="T130" s="67" t="s">
        <v>160</v>
      </c>
      <c r="U130" s="155"/>
      <c r="V130" s="67" t="s">
        <v>159</v>
      </c>
      <c r="W130" s="155"/>
      <c r="X130" s="165" t="s">
        <v>272</v>
      </c>
      <c r="Y130" s="155"/>
      <c r="Z130" s="165" t="s">
        <v>272</v>
      </c>
      <c r="AA130" s="155"/>
      <c r="AB130" s="165" t="s">
        <v>272</v>
      </c>
      <c r="AC130" s="155"/>
      <c r="AD130" s="165" t="s">
        <v>272</v>
      </c>
    </row>
    <row r="131" spans="1:30" x14ac:dyDescent="0.2">
      <c r="B131" s="61">
        <v>8.4</v>
      </c>
      <c r="D131" s="92">
        <v>3.6</v>
      </c>
      <c r="F131" s="90">
        <v>27</v>
      </c>
      <c r="K131" s="51"/>
      <c r="L131" s="61" t="s">
        <v>273</v>
      </c>
      <c r="M131" s="51"/>
      <c r="N131" s="67" t="s">
        <v>90</v>
      </c>
      <c r="O131" s="155"/>
      <c r="P131" s="67" t="s">
        <v>256</v>
      </c>
      <c r="Q131" s="155"/>
      <c r="R131" s="166" t="s">
        <v>87</v>
      </c>
      <c r="S131" s="155"/>
      <c r="T131" s="67" t="s">
        <v>261</v>
      </c>
      <c r="U131" s="155"/>
      <c r="V131" s="165" t="s">
        <v>272</v>
      </c>
      <c r="W131" s="155"/>
      <c r="X131" s="67" t="s">
        <v>166</v>
      </c>
      <c r="Y131" s="155"/>
      <c r="Z131" s="169" t="s">
        <v>4</v>
      </c>
      <c r="AA131" s="155"/>
      <c r="AB131" s="67" t="s">
        <v>155</v>
      </c>
      <c r="AC131" s="155"/>
      <c r="AD131" s="67" t="s">
        <v>154</v>
      </c>
    </row>
    <row r="132" spans="1:30" x14ac:dyDescent="0.2">
      <c r="A132" s="99" t="s">
        <v>285</v>
      </c>
      <c r="B132" s="61">
        <v>8.4</v>
      </c>
      <c r="D132" s="92">
        <v>4.45</v>
      </c>
      <c r="F132" s="90">
        <v>31.5</v>
      </c>
      <c r="K132" s="51"/>
      <c r="M132" s="51"/>
      <c r="N132" s="167" t="s">
        <v>5</v>
      </c>
      <c r="O132" s="155"/>
      <c r="P132" s="167" t="s">
        <v>5</v>
      </c>
      <c r="Q132" s="155"/>
      <c r="R132" s="67" t="s">
        <v>166</v>
      </c>
      <c r="S132" s="155"/>
      <c r="T132" s="67" t="s">
        <v>163</v>
      </c>
      <c r="U132" s="155"/>
      <c r="V132" s="166" t="s">
        <v>87</v>
      </c>
      <c r="W132" s="155"/>
      <c r="X132" s="167" t="s">
        <v>275</v>
      </c>
      <c r="Y132" s="155"/>
      <c r="Z132" s="167" t="s">
        <v>5</v>
      </c>
      <c r="AA132" s="155"/>
      <c r="AB132" s="167" t="s">
        <v>5</v>
      </c>
      <c r="AC132" s="155"/>
      <c r="AD132" s="167" t="s">
        <v>5</v>
      </c>
    </row>
    <row r="133" spans="1:30" x14ac:dyDescent="0.2">
      <c r="A133" s="62" t="s">
        <v>154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7"/>
      <c r="M133" s="51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</row>
    <row r="134" spans="1:30" x14ac:dyDescent="0.2">
      <c r="A134" s="63" t="s">
        <v>54</v>
      </c>
      <c r="B134" s="42" t="s">
        <v>11</v>
      </c>
      <c r="D134" s="19" t="s">
        <v>89</v>
      </c>
      <c r="F134" s="19" t="s">
        <v>151</v>
      </c>
      <c r="H134" s="64" t="s">
        <v>154</v>
      </c>
      <c r="J134" s="42" t="s">
        <v>149</v>
      </c>
      <c r="K134" s="51"/>
      <c r="L134" s="65">
        <f>COUNTIF(N134:AD134, "WIN")/COUNTA(N134:AD134)</f>
        <v>0.88888888888888884</v>
      </c>
      <c r="M134" s="51"/>
      <c r="N134" s="59" t="s">
        <v>270</v>
      </c>
      <c r="P134" s="66" t="s">
        <v>270</v>
      </c>
      <c r="R134" s="66" t="s">
        <v>270</v>
      </c>
      <c r="T134" s="67" t="s">
        <v>273</v>
      </c>
      <c r="V134" s="66" t="s">
        <v>270</v>
      </c>
      <c r="X134" s="66" t="s">
        <v>270</v>
      </c>
      <c r="Z134" s="66" t="s">
        <v>270</v>
      </c>
      <c r="AB134" s="66" t="s">
        <v>270</v>
      </c>
      <c r="AD134" s="66" t="s">
        <v>270</v>
      </c>
    </row>
    <row r="135" spans="1:30" x14ac:dyDescent="0.2">
      <c r="A135" s="101"/>
      <c r="B135" s="37" t="s">
        <v>230</v>
      </c>
      <c r="D135" s="20" t="s">
        <v>250</v>
      </c>
      <c r="F135" s="20" t="s">
        <v>250</v>
      </c>
      <c r="H135" s="22" t="s">
        <v>265</v>
      </c>
      <c r="J135" s="37" t="s">
        <v>230</v>
      </c>
      <c r="K135" s="51"/>
      <c r="L135" s="65">
        <f>COUNTIF(N135:AD135, "WIN")/COUNTA(N135:AD135)</f>
        <v>0.88888888888888884</v>
      </c>
      <c r="M135" s="51"/>
      <c r="N135" s="66" t="s">
        <v>270</v>
      </c>
      <c r="O135" s="155"/>
      <c r="P135" s="66" t="s">
        <v>270</v>
      </c>
      <c r="Q135" s="155"/>
      <c r="R135" s="66" t="s">
        <v>270</v>
      </c>
      <c r="S135" s="155"/>
      <c r="T135" s="67" t="s">
        <v>273</v>
      </c>
      <c r="U135" s="155"/>
      <c r="V135" s="66" t="s">
        <v>270</v>
      </c>
      <c r="W135" s="155"/>
      <c r="X135" s="66" t="s">
        <v>270</v>
      </c>
      <c r="Y135" s="155"/>
      <c r="Z135" s="66" t="s">
        <v>270</v>
      </c>
      <c r="AA135" s="155"/>
      <c r="AB135" s="66" t="s">
        <v>270</v>
      </c>
      <c r="AC135" s="155"/>
      <c r="AD135" s="66" t="s">
        <v>270</v>
      </c>
    </row>
    <row r="136" spans="1:30" x14ac:dyDescent="0.2">
      <c r="A136" s="101">
        <f>SUM(B136:J136)</f>
        <v>72</v>
      </c>
      <c r="B136" s="80">
        <v>11.2</v>
      </c>
      <c r="D136" s="91">
        <v>11.2</v>
      </c>
      <c r="F136" s="89">
        <v>28.4</v>
      </c>
      <c r="H136" s="61">
        <v>10</v>
      </c>
      <c r="J136" s="80">
        <v>11.2</v>
      </c>
      <c r="K136" s="51"/>
      <c r="M136" s="51"/>
      <c r="V136" s="102"/>
      <c r="Z136" s="102"/>
      <c r="AB136" s="71"/>
      <c r="AD136" s="71"/>
    </row>
    <row r="137" spans="1:30" x14ac:dyDescent="0.2">
      <c r="A137" s="101">
        <f>SUM(B137:J137)</f>
        <v>74.5</v>
      </c>
      <c r="B137" s="80">
        <v>11.2</v>
      </c>
      <c r="D137" s="91">
        <v>11.2</v>
      </c>
      <c r="F137" s="89">
        <v>28.4</v>
      </c>
      <c r="H137" s="61">
        <v>12.5</v>
      </c>
      <c r="J137" s="80">
        <v>11.2</v>
      </c>
      <c r="K137" s="51"/>
      <c r="M137" s="51"/>
      <c r="Z137" s="102"/>
      <c r="AB137" s="71"/>
      <c r="AD137" s="71"/>
    </row>
    <row r="138" spans="1:30" x14ac:dyDescent="0.2">
      <c r="A138" s="63">
        <f>SUM(B138:J138)</f>
        <v>105.39999999999999</v>
      </c>
      <c r="B138" s="80">
        <v>16.8</v>
      </c>
      <c r="D138" s="91">
        <v>16.7</v>
      </c>
      <c r="F138" s="93">
        <v>42.6</v>
      </c>
      <c r="H138" s="61">
        <v>12.5</v>
      </c>
      <c r="J138" s="80">
        <v>16.8</v>
      </c>
      <c r="K138" s="51"/>
      <c r="M138" s="51"/>
      <c r="V138" s="102"/>
      <c r="Z138" s="102"/>
      <c r="AB138" s="71"/>
      <c r="AD138" s="71"/>
    </row>
    <row r="139" spans="1:30" x14ac:dyDescent="0.2">
      <c r="A139" s="101">
        <f>SUM(B139:J139)</f>
        <v>105.39999999999999</v>
      </c>
      <c r="B139" s="80">
        <v>16.8</v>
      </c>
      <c r="D139" s="91">
        <v>16.7</v>
      </c>
      <c r="F139" s="89">
        <v>42.6</v>
      </c>
      <c r="H139" s="61">
        <v>12.5</v>
      </c>
      <c r="J139" s="80">
        <v>16.8</v>
      </c>
      <c r="K139" s="51"/>
      <c r="M139" s="51"/>
      <c r="T139" s="71"/>
      <c r="V139" s="102"/>
      <c r="Z139" s="102"/>
      <c r="AB139" s="71"/>
      <c r="AD139" s="71"/>
    </row>
    <row r="140" spans="1:30" x14ac:dyDescent="0.2">
      <c r="B140" s="82" t="s">
        <v>107</v>
      </c>
      <c r="D140" s="85" t="s">
        <v>86</v>
      </c>
      <c r="F140" s="85" t="s">
        <v>86</v>
      </c>
      <c r="H140" s="75" t="s">
        <v>133</v>
      </c>
      <c r="J140" s="88" t="s">
        <v>126</v>
      </c>
      <c r="K140" s="51"/>
      <c r="M140" s="51"/>
      <c r="S140" s="2"/>
      <c r="T140" s="71"/>
    </row>
    <row r="141" spans="1:30" x14ac:dyDescent="0.2">
      <c r="A141" s="57" t="s">
        <v>161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7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</row>
    <row r="142" spans="1:30" x14ac:dyDescent="0.2">
      <c r="A142" s="70" t="s">
        <v>279</v>
      </c>
      <c r="B142" s="64" t="s">
        <v>161</v>
      </c>
      <c r="C142" s="2"/>
      <c r="D142" s="19" t="s">
        <v>88</v>
      </c>
      <c r="E142" s="2"/>
      <c r="F142" s="42" t="s">
        <v>10</v>
      </c>
      <c r="G142" s="2"/>
      <c r="H142" s="42" t="s">
        <v>278</v>
      </c>
      <c r="J142" s="64" t="s">
        <v>155</v>
      </c>
      <c r="K142" s="51"/>
      <c r="L142" s="65">
        <f>COUNTIF(N142:AD142, "WIN")/COUNTA(N142:AD142)</f>
        <v>0.66666666666666663</v>
      </c>
      <c r="M142" s="51"/>
      <c r="N142" s="66" t="s">
        <v>270</v>
      </c>
      <c r="O142" s="155"/>
      <c r="P142" s="66" t="s">
        <v>270</v>
      </c>
      <c r="Q142" s="155"/>
      <c r="R142" s="67" t="s">
        <v>273</v>
      </c>
      <c r="S142" s="155"/>
      <c r="T142" s="66" t="s">
        <v>270</v>
      </c>
      <c r="U142" s="155"/>
      <c r="V142" s="67" t="s">
        <v>273</v>
      </c>
      <c r="W142" s="160"/>
      <c r="X142" s="66" t="s">
        <v>270</v>
      </c>
      <c r="Y142" s="155"/>
      <c r="Z142" s="66" t="s">
        <v>270</v>
      </c>
      <c r="AA142" s="155"/>
      <c r="AB142" s="66" t="s">
        <v>270</v>
      </c>
      <c r="AC142" s="155"/>
      <c r="AD142" s="67" t="s">
        <v>273</v>
      </c>
    </row>
    <row r="143" spans="1:30" x14ac:dyDescent="0.2">
      <c r="A143" s="103"/>
      <c r="B143" s="22" t="s">
        <v>265</v>
      </c>
      <c r="D143" s="20" t="s">
        <v>253</v>
      </c>
      <c r="F143" s="37" t="s">
        <v>232</v>
      </c>
      <c r="H143" s="37" t="s">
        <v>230</v>
      </c>
      <c r="J143" s="22" t="s">
        <v>266</v>
      </c>
      <c r="K143" s="51"/>
      <c r="L143" s="65">
        <f>COUNTIF(N143:AD143, "WIN")/COUNTA(N143:AD143)</f>
        <v>0.66666666666666663</v>
      </c>
      <c r="M143" s="51"/>
      <c r="N143" s="66" t="s">
        <v>270</v>
      </c>
      <c r="O143" s="155"/>
      <c r="P143" s="66" t="s">
        <v>270</v>
      </c>
      <c r="Q143" s="155"/>
      <c r="R143" s="67" t="s">
        <v>273</v>
      </c>
      <c r="S143" s="155"/>
      <c r="T143" s="66" t="s">
        <v>270</v>
      </c>
      <c r="U143" s="155"/>
      <c r="V143" s="67" t="s">
        <v>273</v>
      </c>
      <c r="W143" s="160"/>
      <c r="X143" s="66" t="s">
        <v>270</v>
      </c>
      <c r="Y143" s="155"/>
      <c r="Z143" s="66" t="s">
        <v>270</v>
      </c>
      <c r="AA143" s="155"/>
      <c r="AB143" s="66" t="s">
        <v>270</v>
      </c>
      <c r="AC143" s="155"/>
      <c r="AD143" s="67" t="s">
        <v>273</v>
      </c>
    </row>
    <row r="144" spans="1:30" x14ac:dyDescent="0.2">
      <c r="A144" s="103">
        <f>SUM(B144:J144)</f>
        <v>64.849999999999994</v>
      </c>
      <c r="B144" s="95">
        <v>18</v>
      </c>
      <c r="D144" s="92">
        <v>4.2</v>
      </c>
      <c r="F144" s="81">
        <v>3.2</v>
      </c>
      <c r="H144" s="77">
        <v>31.95</v>
      </c>
      <c r="J144" s="96">
        <v>7.5</v>
      </c>
      <c r="K144" s="51"/>
      <c r="M144" s="51"/>
      <c r="S144" s="72"/>
      <c r="Z144" s="72"/>
      <c r="AB144" s="102"/>
      <c r="AD144" s="71"/>
    </row>
    <row r="145" spans="1:30" x14ac:dyDescent="0.2">
      <c r="A145" s="103">
        <f>SUM(B145:J145)</f>
        <v>73.75</v>
      </c>
      <c r="B145" s="95">
        <v>22.5</v>
      </c>
      <c r="D145" s="92">
        <v>5.4</v>
      </c>
      <c r="F145" s="81">
        <v>3.9</v>
      </c>
      <c r="H145" s="77">
        <v>31.95</v>
      </c>
      <c r="J145" s="96">
        <v>10</v>
      </c>
      <c r="K145" s="51"/>
      <c r="M145" s="51"/>
      <c r="Z145" s="72"/>
      <c r="AB145" s="102"/>
      <c r="AD145" s="71"/>
    </row>
    <row r="146" spans="1:30" x14ac:dyDescent="0.2">
      <c r="A146" s="70">
        <f>SUM(B146:J146)</f>
        <v>100.20059000000001</v>
      </c>
      <c r="B146" s="95">
        <f>27</f>
        <v>27</v>
      </c>
      <c r="C146" s="13"/>
      <c r="D146" s="92">
        <f>7</f>
        <v>7</v>
      </c>
      <c r="E146" s="13"/>
      <c r="F146" s="81">
        <f>5.4</f>
        <v>5.4</v>
      </c>
      <c r="G146" s="13"/>
      <c r="H146" s="77">
        <f>46.15*1.0466</f>
        <v>48.30059</v>
      </c>
      <c r="J146" s="96">
        <f>12.5</f>
        <v>12.5</v>
      </c>
      <c r="K146" s="51"/>
      <c r="M146" s="51"/>
      <c r="Z146" s="72"/>
      <c r="AA146" s="13"/>
      <c r="AB146" s="102"/>
      <c r="AC146" s="13"/>
      <c r="AD146" s="71"/>
    </row>
    <row r="147" spans="1:30" x14ac:dyDescent="0.2">
      <c r="A147" s="103">
        <f>SUM(B147:J147)</f>
        <v>109.55000000000001</v>
      </c>
      <c r="B147" s="95">
        <v>31.5</v>
      </c>
      <c r="D147" s="92">
        <v>8.1999999999999993</v>
      </c>
      <c r="F147" s="104">
        <v>6.2</v>
      </c>
      <c r="H147" s="77">
        <v>46.15</v>
      </c>
      <c r="J147" s="96">
        <v>17.5</v>
      </c>
      <c r="K147" s="51"/>
      <c r="M147" s="51"/>
      <c r="Z147" s="72"/>
      <c r="AB147" s="102"/>
      <c r="AD147" s="71"/>
    </row>
    <row r="148" spans="1:30" x14ac:dyDescent="0.2">
      <c r="B148" s="82" t="s">
        <v>107</v>
      </c>
      <c r="H148" s="74" t="s">
        <v>114</v>
      </c>
      <c r="K148" s="51"/>
      <c r="M148" s="51"/>
      <c r="S148" s="2"/>
    </row>
    <row r="149" spans="1:30" x14ac:dyDescent="0.2">
      <c r="A149" s="62" t="s">
        <v>90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7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</row>
    <row r="150" spans="1:30" x14ac:dyDescent="0.2">
      <c r="A150" s="63" t="s">
        <v>54</v>
      </c>
      <c r="B150" s="42" t="s">
        <v>9</v>
      </c>
      <c r="D150" s="42" t="s">
        <v>202</v>
      </c>
      <c r="F150" s="64" t="s">
        <v>90</v>
      </c>
      <c r="H150" s="64" t="s">
        <v>284</v>
      </c>
      <c r="J150" s="19" t="s">
        <v>1</v>
      </c>
      <c r="K150" s="51"/>
      <c r="L150" s="65">
        <f>COUNTIF(N150:AD150, "WIN")/COUNTA(N150:AD150)</f>
        <v>1</v>
      </c>
      <c r="M150" s="51"/>
      <c r="N150" s="59" t="s">
        <v>270</v>
      </c>
      <c r="O150" s="72"/>
      <c r="P150" s="66" t="s">
        <v>270</v>
      </c>
      <c r="Q150" s="72"/>
      <c r="R150" s="59" t="s">
        <v>270</v>
      </c>
      <c r="S150" s="72"/>
      <c r="T150" s="66" t="s">
        <v>270</v>
      </c>
      <c r="U150" s="72"/>
      <c r="V150" s="66" t="s">
        <v>270</v>
      </c>
      <c r="X150" s="66" t="s">
        <v>270</v>
      </c>
      <c r="Z150" s="66" t="s">
        <v>270</v>
      </c>
      <c r="AB150" s="66" t="s">
        <v>270</v>
      </c>
      <c r="AD150" s="66" t="s">
        <v>270</v>
      </c>
    </row>
    <row r="151" spans="1:30" x14ac:dyDescent="0.2">
      <c r="A151" s="101"/>
      <c r="B151" s="37" t="s">
        <v>232</v>
      </c>
      <c r="D151" s="37" t="s">
        <v>230</v>
      </c>
      <c r="F151" s="22" t="s">
        <v>267</v>
      </c>
      <c r="H151" s="22" t="s">
        <v>265</v>
      </c>
      <c r="J151" s="20" t="s">
        <v>250</v>
      </c>
      <c r="K151" s="51"/>
      <c r="L151" s="65">
        <f>COUNTIF(N151:AD151, "WIN")/COUNTA(N151:AD151)</f>
        <v>0.88888888888888884</v>
      </c>
      <c r="M151" s="51"/>
      <c r="N151" s="66" t="s">
        <v>270</v>
      </c>
      <c r="O151" s="155"/>
      <c r="P151" s="66" t="s">
        <v>270</v>
      </c>
      <c r="Q151" s="155"/>
      <c r="R151" s="67" t="s">
        <v>273</v>
      </c>
      <c r="S151" s="155"/>
      <c r="T151" s="66" t="s">
        <v>270</v>
      </c>
      <c r="U151" s="155"/>
      <c r="V151" s="66" t="s">
        <v>270</v>
      </c>
      <c r="W151" s="155"/>
      <c r="X151" s="66" t="s">
        <v>270</v>
      </c>
      <c r="Y151" s="155"/>
      <c r="Z151" s="66" t="s">
        <v>270</v>
      </c>
      <c r="AA151" s="155"/>
      <c r="AB151" s="66" t="s">
        <v>270</v>
      </c>
      <c r="AC151" s="155"/>
      <c r="AD151" s="66" t="s">
        <v>270</v>
      </c>
    </row>
    <row r="152" spans="1:30" x14ac:dyDescent="0.2">
      <c r="A152" s="101">
        <f>SUM(B152:J152)</f>
        <v>63.849999999999994</v>
      </c>
      <c r="B152" s="80">
        <v>12.8</v>
      </c>
      <c r="C152" s="73"/>
      <c r="D152" s="80">
        <v>11.6</v>
      </c>
      <c r="E152" s="73"/>
      <c r="F152" s="96">
        <v>9.4499999999999993</v>
      </c>
      <c r="G152" s="73"/>
      <c r="H152" s="95">
        <v>18</v>
      </c>
      <c r="I152" s="73"/>
      <c r="J152" s="91">
        <v>12</v>
      </c>
      <c r="K152" s="51"/>
      <c r="M152" s="51"/>
      <c r="S152" s="102"/>
      <c r="Z152" s="102"/>
      <c r="AB152" s="72"/>
      <c r="AC152" s="73"/>
      <c r="AD152" s="102"/>
    </row>
    <row r="153" spans="1:30" x14ac:dyDescent="0.2">
      <c r="A153" s="101">
        <f>SUM(B153:J153)</f>
        <v>73.849999999999994</v>
      </c>
      <c r="B153" s="80">
        <v>15.6</v>
      </c>
      <c r="C153" s="73"/>
      <c r="D153" s="80">
        <v>11.6</v>
      </c>
      <c r="E153" s="73"/>
      <c r="F153" s="96">
        <v>12.15</v>
      </c>
      <c r="G153" s="73"/>
      <c r="H153" s="95">
        <v>22.5</v>
      </c>
      <c r="I153" s="73"/>
      <c r="J153" s="91">
        <v>12</v>
      </c>
      <c r="K153" s="51"/>
      <c r="M153" s="51"/>
      <c r="Z153" s="102"/>
      <c r="AB153" s="72"/>
      <c r="AC153" s="73"/>
      <c r="AD153" s="102"/>
    </row>
    <row r="154" spans="1:30" x14ac:dyDescent="0.2">
      <c r="A154" s="63">
        <f>SUM(B154:J154)</f>
        <v>101.0082</v>
      </c>
      <c r="B154" s="80">
        <f>21.6</f>
        <v>21.6</v>
      </c>
      <c r="C154" s="73"/>
      <c r="D154" s="80">
        <f>17.4</f>
        <v>17.399999999999999</v>
      </c>
      <c r="E154" s="73"/>
      <c r="F154" s="98">
        <f>15.75</f>
        <v>15.75</v>
      </c>
      <c r="G154" s="73"/>
      <c r="H154" s="95">
        <f>27*1.0466</f>
        <v>28.258199999999999</v>
      </c>
      <c r="I154" s="73"/>
      <c r="J154" s="91">
        <f>18</f>
        <v>18</v>
      </c>
      <c r="K154" s="51"/>
      <c r="M154" s="51"/>
      <c r="Z154" s="102"/>
      <c r="AB154" s="72"/>
      <c r="AC154" s="73"/>
      <c r="AD154" s="144"/>
    </row>
    <row r="155" spans="1:30" x14ac:dyDescent="0.2">
      <c r="A155" s="101">
        <f>SUM(B155:J155)</f>
        <v>110.15</v>
      </c>
      <c r="B155" s="80">
        <v>24.8</v>
      </c>
      <c r="C155" s="73"/>
      <c r="D155" s="80">
        <v>17.399999999999999</v>
      </c>
      <c r="E155" s="73"/>
      <c r="F155" s="96">
        <v>18.45</v>
      </c>
      <c r="G155" s="73"/>
      <c r="H155" s="95">
        <v>31.5</v>
      </c>
      <c r="I155" s="73"/>
      <c r="J155" s="91">
        <v>18</v>
      </c>
      <c r="K155" s="51"/>
      <c r="M155" s="51"/>
      <c r="R155" s="71"/>
      <c r="T155" s="72"/>
      <c r="Z155" s="102"/>
      <c r="AB155" s="72"/>
      <c r="AC155" s="73"/>
      <c r="AD155" s="102"/>
    </row>
    <row r="156" spans="1:30" x14ac:dyDescent="0.2">
      <c r="A156" s="5"/>
      <c r="B156" s="82" t="s">
        <v>107</v>
      </c>
      <c r="D156" s="88" t="s">
        <v>126</v>
      </c>
      <c r="F156" s="9" t="s">
        <v>132</v>
      </c>
      <c r="H156" s="74" t="s">
        <v>114</v>
      </c>
      <c r="J156" s="82" t="s">
        <v>107</v>
      </c>
      <c r="K156" s="51"/>
      <c r="M156" s="51"/>
      <c r="O156" s="2"/>
      <c r="R156" s="71"/>
    </row>
    <row r="157" spans="1:30" x14ac:dyDescent="0.2">
      <c r="A157" s="62" t="s">
        <v>162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7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</row>
    <row r="158" spans="1:30" x14ac:dyDescent="0.2">
      <c r="A158" s="63" t="s">
        <v>54</v>
      </c>
      <c r="B158" s="42" t="s">
        <v>6</v>
      </c>
      <c r="D158" s="19" t="s">
        <v>211</v>
      </c>
      <c r="F158" s="19" t="s">
        <v>5</v>
      </c>
      <c r="H158" s="64" t="s">
        <v>162</v>
      </c>
      <c r="J158" s="42" t="s">
        <v>213</v>
      </c>
      <c r="K158" s="51"/>
      <c r="L158" s="65">
        <f>COUNTIF(N158:AD158, "WIN")/COUNTA(N158:AD158)</f>
        <v>0.66666666666666663</v>
      </c>
      <c r="M158" s="51"/>
      <c r="N158" s="58" t="s">
        <v>270</v>
      </c>
      <c r="P158" s="58" t="s">
        <v>270</v>
      </c>
      <c r="R158" s="61" t="s">
        <v>273</v>
      </c>
      <c r="T158" s="58" t="s">
        <v>270</v>
      </c>
      <c r="V158" s="59" t="s">
        <v>270</v>
      </c>
      <c r="X158" s="60" t="s">
        <v>273</v>
      </c>
      <c r="Z158" s="58" t="s">
        <v>270</v>
      </c>
      <c r="AB158" s="58" t="s">
        <v>270</v>
      </c>
      <c r="AD158" s="61" t="s">
        <v>273</v>
      </c>
    </row>
    <row r="159" spans="1:30" x14ac:dyDescent="0.2">
      <c r="A159" s="101"/>
      <c r="B159" s="37" t="s">
        <v>231</v>
      </c>
      <c r="D159" s="20" t="s">
        <v>250</v>
      </c>
      <c r="F159" s="20" t="s">
        <v>250</v>
      </c>
      <c r="H159" s="22" t="s">
        <v>265</v>
      </c>
      <c r="J159" s="37" t="s">
        <v>233</v>
      </c>
      <c r="K159" s="51"/>
      <c r="L159" s="65">
        <f>COUNTIF(N159:AD159, "WIN")/COUNTA(N159:AD159)</f>
        <v>0.33333333333333331</v>
      </c>
      <c r="M159" s="51"/>
      <c r="N159" s="67" t="s">
        <v>273</v>
      </c>
      <c r="O159" s="155"/>
      <c r="P159" s="159" t="s">
        <v>270</v>
      </c>
      <c r="Q159" s="155"/>
      <c r="R159" s="67" t="s">
        <v>273</v>
      </c>
      <c r="S159" s="155"/>
      <c r="T159" s="66" t="s">
        <v>270</v>
      </c>
      <c r="U159" s="155"/>
      <c r="V159" s="67" t="s">
        <v>273</v>
      </c>
      <c r="W159" s="155"/>
      <c r="X159" s="67" t="s">
        <v>273</v>
      </c>
      <c r="Y159" s="155"/>
      <c r="Z159" s="66" t="s">
        <v>270</v>
      </c>
      <c r="AA159" s="155"/>
      <c r="AB159" s="67" t="s">
        <v>273</v>
      </c>
      <c r="AC159" s="155"/>
      <c r="AD159" s="67" t="s">
        <v>273</v>
      </c>
    </row>
    <row r="160" spans="1:30" x14ac:dyDescent="0.2">
      <c r="A160" s="101">
        <f>SUM(B160:J160)</f>
        <v>66.95</v>
      </c>
      <c r="B160" s="78">
        <v>18</v>
      </c>
      <c r="D160" s="91">
        <v>11.2</v>
      </c>
      <c r="F160" s="89">
        <v>27.6</v>
      </c>
      <c r="H160" s="61">
        <v>8.4</v>
      </c>
      <c r="J160" s="81">
        <v>1.75</v>
      </c>
      <c r="K160" s="51"/>
      <c r="M160" s="51"/>
      <c r="N160" s="72"/>
      <c r="O160" s="72"/>
      <c r="P160" s="72"/>
      <c r="R160" s="71"/>
      <c r="T160" s="72"/>
      <c r="U160" s="73"/>
      <c r="Z160" s="71"/>
      <c r="AB160" s="102"/>
      <c r="AD160" s="105"/>
    </row>
    <row r="161" spans="1:30" x14ac:dyDescent="0.2">
      <c r="A161" s="101">
        <f>SUM(B161:J161)</f>
        <v>74.25</v>
      </c>
      <c r="B161" s="78">
        <v>22.5</v>
      </c>
      <c r="D161" s="91">
        <v>11.2</v>
      </c>
      <c r="F161" s="89">
        <v>27.6</v>
      </c>
      <c r="H161" s="61">
        <v>10.4</v>
      </c>
      <c r="J161" s="81">
        <v>2.5499999999999998</v>
      </c>
      <c r="K161" s="51"/>
      <c r="M161" s="51"/>
      <c r="Z161" s="71"/>
      <c r="AB161" s="102"/>
      <c r="AD161" s="105"/>
    </row>
    <row r="162" spans="1:30" x14ac:dyDescent="0.2">
      <c r="A162" s="63">
        <f>SUM(B162:J162)</f>
        <v>101.49999999999999</v>
      </c>
      <c r="B162" s="78">
        <f>27</f>
        <v>27</v>
      </c>
      <c r="D162" s="91">
        <v>16.7</v>
      </c>
      <c r="F162" s="89">
        <f>41.4</f>
        <v>41.4</v>
      </c>
      <c r="H162" s="61">
        <v>12.8</v>
      </c>
      <c r="J162" s="81">
        <v>3.6</v>
      </c>
      <c r="K162" s="51"/>
      <c r="M162" s="51"/>
      <c r="T162" s="71"/>
      <c r="U162" s="73"/>
      <c r="Z162" s="71"/>
      <c r="AB162" s="102"/>
      <c r="AD162" s="148"/>
    </row>
    <row r="163" spans="1:30" x14ac:dyDescent="0.2">
      <c r="A163" s="101">
        <f>SUM(B163:J163)</f>
        <v>108.85</v>
      </c>
      <c r="B163" s="78">
        <v>31.5</v>
      </c>
      <c r="D163" s="91">
        <v>16.7</v>
      </c>
      <c r="F163" s="89">
        <v>41.4</v>
      </c>
      <c r="H163" s="61">
        <v>14.8</v>
      </c>
      <c r="J163" s="81">
        <v>4.45</v>
      </c>
      <c r="K163" s="51"/>
      <c r="M163" s="51"/>
      <c r="R163" s="102"/>
      <c r="T163" s="71"/>
      <c r="U163" s="73"/>
      <c r="Z163" s="71"/>
      <c r="AB163" s="102"/>
      <c r="AD163" s="105"/>
    </row>
    <row r="164" spans="1:30" x14ac:dyDescent="0.2">
      <c r="B164" s="82" t="s">
        <v>107</v>
      </c>
      <c r="D164" s="85" t="s">
        <v>86</v>
      </c>
      <c r="F164" s="85" t="s">
        <v>86</v>
      </c>
      <c r="H164" s="9" t="s">
        <v>132</v>
      </c>
      <c r="J164" s="9" t="s">
        <v>132</v>
      </c>
      <c r="K164" s="51"/>
      <c r="M164" s="51"/>
      <c r="O164" s="2"/>
      <c r="R164" s="102"/>
    </row>
    <row r="165" spans="1:30" x14ac:dyDescent="0.2">
      <c r="A165" s="62" t="s">
        <v>160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7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</row>
    <row r="166" spans="1:30" x14ac:dyDescent="0.2">
      <c r="A166" s="63" t="s">
        <v>54</v>
      </c>
      <c r="B166" s="42" t="s">
        <v>199</v>
      </c>
      <c r="D166" s="19" t="s">
        <v>248</v>
      </c>
      <c r="F166" s="64" t="s">
        <v>160</v>
      </c>
      <c r="H166" s="64" t="s">
        <v>163</v>
      </c>
      <c r="J166" s="64" t="s">
        <v>261</v>
      </c>
      <c r="K166" s="51"/>
      <c r="L166" s="65">
        <f>COUNTIF(N166:AD166, "WIN")/COUNTA(N166:AD166)</f>
        <v>0.77777777777777779</v>
      </c>
      <c r="M166" s="51"/>
      <c r="N166" s="66" t="s">
        <v>270</v>
      </c>
      <c r="O166" s="102"/>
      <c r="P166" s="66" t="s">
        <v>270</v>
      </c>
      <c r="Q166" s="102"/>
      <c r="R166" s="66" t="s">
        <v>270</v>
      </c>
      <c r="S166" s="102"/>
      <c r="T166" s="60" t="s">
        <v>273</v>
      </c>
      <c r="U166" s="102"/>
      <c r="V166" s="66" t="s">
        <v>270</v>
      </c>
      <c r="W166" s="102"/>
      <c r="X166" s="58" t="s">
        <v>270</v>
      </c>
      <c r="Y166" s="102"/>
      <c r="Z166" s="58" t="s">
        <v>270</v>
      </c>
      <c r="AA166" s="102"/>
      <c r="AB166" s="58" t="s">
        <v>270</v>
      </c>
      <c r="AC166" s="102"/>
      <c r="AD166" s="61" t="s">
        <v>273</v>
      </c>
    </row>
    <row r="167" spans="1:30" x14ac:dyDescent="0.2">
      <c r="A167" s="101"/>
      <c r="B167" s="37" t="s">
        <v>234</v>
      </c>
      <c r="D167" s="20" t="s">
        <v>251</v>
      </c>
      <c r="F167" s="22" t="s">
        <v>267</v>
      </c>
      <c r="H167" s="22" t="s">
        <v>266</v>
      </c>
      <c r="J167" s="22" t="s">
        <v>266</v>
      </c>
      <c r="K167" s="51"/>
      <c r="L167" s="65">
        <f>COUNTIF(N167:AD167, "WIN")/COUNTA(N167:AD167)</f>
        <v>1</v>
      </c>
      <c r="M167" s="51"/>
      <c r="N167" s="177" t="s">
        <v>270</v>
      </c>
      <c r="O167" s="176"/>
      <c r="P167" s="177" t="s">
        <v>270</v>
      </c>
      <c r="Q167" s="176"/>
      <c r="R167" s="177" t="s">
        <v>270</v>
      </c>
      <c r="S167" s="176"/>
      <c r="T167" s="177" t="s">
        <v>270</v>
      </c>
      <c r="U167" s="176"/>
      <c r="V167" s="177" t="s">
        <v>270</v>
      </c>
      <c r="W167" s="176"/>
      <c r="X167" s="177" t="s">
        <v>270</v>
      </c>
      <c r="Y167" s="176"/>
      <c r="Z167" s="177" t="s">
        <v>270</v>
      </c>
      <c r="AA167" s="176"/>
      <c r="AB167" s="177" t="s">
        <v>270</v>
      </c>
      <c r="AC167" s="176"/>
      <c r="AD167" s="177" t="s">
        <v>270</v>
      </c>
    </row>
    <row r="168" spans="1:30" x14ac:dyDescent="0.2">
      <c r="A168" s="101">
        <f>SUM(B168:J168)</f>
        <v>54.349999999999994</v>
      </c>
      <c r="B168" s="81">
        <v>5.25</v>
      </c>
      <c r="D168" s="92">
        <v>8</v>
      </c>
      <c r="F168" s="61">
        <v>4.2</v>
      </c>
      <c r="H168" s="96">
        <v>11.7</v>
      </c>
      <c r="J168" s="97">
        <v>25.2</v>
      </c>
      <c r="K168" s="51"/>
      <c r="M168" s="51"/>
      <c r="N168" s="102"/>
      <c r="O168" s="102"/>
      <c r="T168" s="72"/>
      <c r="U168" s="73"/>
      <c r="Z168" s="71"/>
      <c r="AB168" s="102"/>
      <c r="AD168" s="102"/>
    </row>
    <row r="169" spans="1:30" x14ac:dyDescent="0.2">
      <c r="A169" s="101">
        <f>SUM(B169:J169)</f>
        <v>71.649999999999991</v>
      </c>
      <c r="B169" s="81">
        <v>6.75</v>
      </c>
      <c r="D169" s="92">
        <v>10</v>
      </c>
      <c r="F169" s="61">
        <v>5.4</v>
      </c>
      <c r="H169" s="96">
        <v>11.7</v>
      </c>
      <c r="J169" s="97">
        <v>37.799999999999997</v>
      </c>
      <c r="K169" s="51"/>
      <c r="M169" s="51"/>
      <c r="Z169" s="71"/>
      <c r="AB169" s="102"/>
      <c r="AD169" s="102"/>
    </row>
    <row r="170" spans="1:30" x14ac:dyDescent="0.2">
      <c r="A170" s="63">
        <f>SUM(B170:J170)</f>
        <v>101.55</v>
      </c>
      <c r="B170" s="81">
        <v>8.75</v>
      </c>
      <c r="D170" s="92">
        <v>12</v>
      </c>
      <c r="F170" s="61">
        <v>7</v>
      </c>
      <c r="H170" s="96">
        <v>23.4</v>
      </c>
      <c r="J170" s="97">
        <f>50.4</f>
        <v>50.4</v>
      </c>
      <c r="K170" s="51"/>
      <c r="M170" s="51"/>
      <c r="U170" s="73"/>
      <c r="Z170" s="71"/>
      <c r="AB170" s="102"/>
      <c r="AD170" s="102"/>
    </row>
    <row r="171" spans="1:30" x14ac:dyDescent="0.2">
      <c r="A171" s="101">
        <f>SUM(B171:J171)</f>
        <v>118.85</v>
      </c>
      <c r="B171" s="81">
        <v>10.25</v>
      </c>
      <c r="D171" s="106">
        <v>14</v>
      </c>
      <c r="F171" s="61">
        <v>8.1999999999999993</v>
      </c>
      <c r="H171" s="96">
        <v>23.4</v>
      </c>
      <c r="J171" s="97">
        <v>63</v>
      </c>
      <c r="K171" s="51"/>
      <c r="M171" s="51"/>
      <c r="Q171" s="73"/>
      <c r="U171" s="73"/>
      <c r="V171" s="72"/>
      <c r="Z171" s="145"/>
      <c r="AB171" s="102"/>
      <c r="AD171" s="102"/>
    </row>
    <row r="172" spans="1:30" x14ac:dyDescent="0.2">
      <c r="A172" s="107"/>
      <c r="B172" s="82" t="s">
        <v>107</v>
      </c>
      <c r="D172" s="75" t="s">
        <v>133</v>
      </c>
      <c r="F172" s="75" t="s">
        <v>133</v>
      </c>
      <c r="H172" s="85" t="s">
        <v>86</v>
      </c>
      <c r="J172" s="85" t="s">
        <v>86</v>
      </c>
      <c r="K172" s="51"/>
      <c r="M172" s="51"/>
    </row>
    <row r="173" spans="1:30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7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</row>
    <row r="174" spans="1:30" x14ac:dyDescent="0.2">
      <c r="A174" s="2"/>
      <c r="B174" s="72"/>
      <c r="D174" s="72"/>
      <c r="E174" s="72"/>
      <c r="F174" s="72"/>
      <c r="G174" s="72"/>
      <c r="H174" s="72"/>
      <c r="I174" s="71"/>
      <c r="J174" s="102"/>
      <c r="L174" s="102"/>
      <c r="M174" s="102"/>
      <c r="N174" s="102"/>
      <c r="P174" s="102"/>
      <c r="Q174" s="71"/>
      <c r="R174" s="71"/>
      <c r="S174" s="71"/>
      <c r="T174" s="71"/>
      <c r="U174" s="72"/>
      <c r="V174" s="71"/>
      <c r="W174" s="72"/>
      <c r="X174" s="71"/>
      <c r="Y174" s="72"/>
      <c r="Z174" s="102"/>
      <c r="AA174" s="72"/>
      <c r="AB174" s="71"/>
      <c r="AC174" s="72"/>
      <c r="AD174" s="71"/>
    </row>
    <row r="175" spans="1:30" x14ac:dyDescent="0.2">
      <c r="K175" s="51"/>
      <c r="L175" s="57"/>
      <c r="M175" s="51"/>
      <c r="N175" s="162" t="s">
        <v>90</v>
      </c>
      <c r="O175" s="163"/>
      <c r="P175" s="162" t="s">
        <v>154</v>
      </c>
      <c r="Q175" s="163"/>
      <c r="R175" s="162" t="s">
        <v>166</v>
      </c>
      <c r="S175" s="163"/>
      <c r="T175" s="162" t="s">
        <v>160</v>
      </c>
      <c r="U175" s="163"/>
      <c r="V175" s="162" t="s">
        <v>159</v>
      </c>
      <c r="W175" s="163"/>
      <c r="X175" s="162" t="s">
        <v>166</v>
      </c>
      <c r="Y175" s="163"/>
      <c r="Z175" s="164" t="s">
        <v>4</v>
      </c>
      <c r="AA175" s="163"/>
      <c r="AB175" s="162" t="s">
        <v>155</v>
      </c>
      <c r="AC175" s="163"/>
      <c r="AD175" s="162" t="s">
        <v>154</v>
      </c>
    </row>
    <row r="176" spans="1:30" x14ac:dyDescent="0.2">
      <c r="K176" s="51"/>
      <c r="L176" s="58" t="s">
        <v>270</v>
      </c>
      <c r="M176" s="51"/>
      <c r="N176" s="165" t="s">
        <v>149</v>
      </c>
      <c r="O176" s="155"/>
      <c r="P176" s="166" t="s">
        <v>271</v>
      </c>
      <c r="Q176" s="155"/>
      <c r="R176" s="167" t="s">
        <v>1</v>
      </c>
      <c r="S176" s="155"/>
      <c r="T176" s="166" t="s">
        <v>199</v>
      </c>
      <c r="U176" s="155"/>
      <c r="V176" s="165" t="s">
        <v>149</v>
      </c>
      <c r="W176" s="155"/>
      <c r="X176" s="165" t="s">
        <v>149</v>
      </c>
      <c r="Y176" s="155"/>
      <c r="Z176" s="165" t="s">
        <v>149</v>
      </c>
      <c r="AA176" s="155"/>
      <c r="AB176" s="165" t="s">
        <v>149</v>
      </c>
      <c r="AC176" s="155"/>
      <c r="AD176" s="165" t="s">
        <v>149</v>
      </c>
    </row>
    <row r="177" spans="1:30" x14ac:dyDescent="0.2">
      <c r="K177" s="51"/>
      <c r="L177" s="59" t="s">
        <v>270</v>
      </c>
      <c r="M177" s="51"/>
      <c r="N177" s="165" t="s">
        <v>272</v>
      </c>
      <c r="O177" s="155"/>
      <c r="P177" s="167" t="s">
        <v>89</v>
      </c>
      <c r="Q177" s="155"/>
      <c r="R177" s="165" t="s">
        <v>149</v>
      </c>
      <c r="S177" s="155"/>
      <c r="T177" s="168" t="s">
        <v>211</v>
      </c>
      <c r="U177" s="155"/>
      <c r="V177" s="167" t="s">
        <v>94</v>
      </c>
      <c r="W177" s="155"/>
      <c r="X177" s="168" t="s">
        <v>211</v>
      </c>
      <c r="Y177" s="155"/>
      <c r="Z177" s="168" t="s">
        <v>211</v>
      </c>
      <c r="AA177" s="155"/>
      <c r="AB177" s="168" t="s">
        <v>211</v>
      </c>
      <c r="AC177" s="155"/>
      <c r="AD177" s="167" t="s">
        <v>89</v>
      </c>
    </row>
    <row r="178" spans="1:30" x14ac:dyDescent="0.2">
      <c r="K178" s="51"/>
      <c r="L178" s="60" t="s">
        <v>273</v>
      </c>
      <c r="M178" s="51"/>
      <c r="N178" s="168" t="s">
        <v>211</v>
      </c>
      <c r="O178" s="155"/>
      <c r="P178" s="67" t="s">
        <v>154</v>
      </c>
      <c r="Q178" s="155"/>
      <c r="R178" s="165" t="s">
        <v>272</v>
      </c>
      <c r="S178" s="155"/>
      <c r="T178" s="67" t="s">
        <v>160</v>
      </c>
      <c r="U178" s="155"/>
      <c r="V178" s="67" t="s">
        <v>159</v>
      </c>
      <c r="W178" s="155"/>
      <c r="X178" s="165" t="s">
        <v>272</v>
      </c>
      <c r="Y178" s="155"/>
      <c r="Z178" s="165" t="s">
        <v>272</v>
      </c>
      <c r="AA178" s="155"/>
      <c r="AB178" s="165" t="s">
        <v>272</v>
      </c>
      <c r="AC178" s="155"/>
      <c r="AD178" s="165" t="s">
        <v>272</v>
      </c>
    </row>
    <row r="179" spans="1:30" x14ac:dyDescent="0.2">
      <c r="K179" s="51"/>
      <c r="L179" s="61" t="s">
        <v>273</v>
      </c>
      <c r="M179" s="51"/>
      <c r="N179" s="67" t="s">
        <v>90</v>
      </c>
      <c r="O179" s="155"/>
      <c r="P179" s="67" t="s">
        <v>256</v>
      </c>
      <c r="Q179" s="155"/>
      <c r="R179" s="166" t="s">
        <v>87</v>
      </c>
      <c r="S179" s="155"/>
      <c r="T179" s="67" t="s">
        <v>261</v>
      </c>
      <c r="U179" s="155"/>
      <c r="V179" s="165" t="s">
        <v>272</v>
      </c>
      <c r="W179" s="155"/>
      <c r="X179" s="67" t="s">
        <v>166</v>
      </c>
      <c r="Y179" s="155"/>
      <c r="Z179" s="169" t="s">
        <v>4</v>
      </c>
      <c r="AA179" s="155"/>
      <c r="AB179" s="67" t="s">
        <v>155</v>
      </c>
      <c r="AC179" s="155"/>
      <c r="AD179" s="67" t="s">
        <v>154</v>
      </c>
    </row>
    <row r="180" spans="1:30" x14ac:dyDescent="0.2">
      <c r="A180" s="99" t="s">
        <v>286</v>
      </c>
      <c r="K180" s="51"/>
      <c r="M180" s="51"/>
      <c r="N180" s="167" t="s">
        <v>5</v>
      </c>
      <c r="O180" s="155"/>
      <c r="P180" s="167" t="s">
        <v>5</v>
      </c>
      <c r="Q180" s="155"/>
      <c r="R180" s="67" t="s">
        <v>166</v>
      </c>
      <c r="S180" s="155"/>
      <c r="T180" s="67" t="s">
        <v>163</v>
      </c>
      <c r="U180" s="155"/>
      <c r="V180" s="166" t="s">
        <v>87</v>
      </c>
      <c r="W180" s="155"/>
      <c r="X180" s="167" t="s">
        <v>275</v>
      </c>
      <c r="Y180" s="155"/>
      <c r="Z180" s="167" t="s">
        <v>5</v>
      </c>
      <c r="AA180" s="155"/>
      <c r="AB180" s="167" t="s">
        <v>5</v>
      </c>
      <c r="AC180" s="155"/>
      <c r="AD180" s="167" t="s">
        <v>5</v>
      </c>
    </row>
    <row r="181" spans="1:30" x14ac:dyDescent="0.2">
      <c r="A181" s="62" t="s">
        <v>154</v>
      </c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7"/>
      <c r="M181" s="51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</row>
    <row r="182" spans="1:30" x14ac:dyDescent="0.2">
      <c r="A182" s="63" t="s">
        <v>54</v>
      </c>
      <c r="B182" s="42" t="s">
        <v>199</v>
      </c>
      <c r="D182" s="19" t="s">
        <v>89</v>
      </c>
      <c r="F182" s="19" t="s">
        <v>151</v>
      </c>
      <c r="H182" s="64" t="s">
        <v>154</v>
      </c>
      <c r="J182" s="64" t="s">
        <v>256</v>
      </c>
      <c r="K182" s="51"/>
      <c r="L182" s="65">
        <f>COUNTIF(N182:AD182, "WIN")/COUNTA(N182:AD182)</f>
        <v>1</v>
      </c>
      <c r="M182" s="51"/>
      <c r="N182" s="58" t="s">
        <v>270</v>
      </c>
      <c r="P182" s="58" t="s">
        <v>270</v>
      </c>
      <c r="R182" s="58" t="s">
        <v>270</v>
      </c>
      <c r="T182" s="58" t="s">
        <v>270</v>
      </c>
      <c r="V182" s="58" t="s">
        <v>270</v>
      </c>
      <c r="X182" s="58" t="s">
        <v>270</v>
      </c>
      <c r="Z182" s="58" t="s">
        <v>270</v>
      </c>
      <c r="AB182" s="58" t="s">
        <v>270</v>
      </c>
      <c r="AD182" s="58" t="s">
        <v>270</v>
      </c>
    </row>
    <row r="183" spans="1:30" x14ac:dyDescent="0.2">
      <c r="A183" s="101"/>
      <c r="B183" s="37" t="s">
        <v>234</v>
      </c>
      <c r="D183" s="20" t="s">
        <v>250</v>
      </c>
      <c r="F183" s="20" t="s">
        <v>250</v>
      </c>
      <c r="H183" s="22" t="s">
        <v>265</v>
      </c>
      <c r="J183" s="22" t="s">
        <v>265</v>
      </c>
      <c r="K183" s="51"/>
      <c r="L183" s="65">
        <f>COUNTIF(N183:AD183, "WIN")/COUNTA(N183:AD183)</f>
        <v>1</v>
      </c>
      <c r="M183" s="51"/>
      <c r="N183" s="58" t="s">
        <v>270</v>
      </c>
      <c r="P183" s="58" t="s">
        <v>270</v>
      </c>
      <c r="R183" s="58" t="s">
        <v>270</v>
      </c>
      <c r="T183" s="58" t="s">
        <v>270</v>
      </c>
      <c r="V183" s="58" t="s">
        <v>270</v>
      </c>
      <c r="X183" s="58" t="s">
        <v>270</v>
      </c>
      <c r="Z183" s="58" t="s">
        <v>270</v>
      </c>
      <c r="AB183" s="58" t="s">
        <v>270</v>
      </c>
      <c r="AD183" s="58" t="s">
        <v>270</v>
      </c>
    </row>
    <row r="184" spans="1:30" x14ac:dyDescent="0.2">
      <c r="A184" s="101">
        <f>SUM(B184:J184)</f>
        <v>72.849999999999994</v>
      </c>
      <c r="B184" s="81">
        <v>5.25</v>
      </c>
      <c r="D184" s="91">
        <v>11.2</v>
      </c>
      <c r="F184" s="89">
        <v>28.4</v>
      </c>
      <c r="H184" s="61">
        <v>10</v>
      </c>
      <c r="J184" s="95">
        <v>18</v>
      </c>
      <c r="K184" s="51"/>
      <c r="M184" s="51"/>
      <c r="V184" s="102"/>
      <c r="Z184" s="102"/>
      <c r="AB184" s="71"/>
      <c r="AD184" s="71"/>
    </row>
    <row r="185" spans="1:30" x14ac:dyDescent="0.2">
      <c r="A185" s="101">
        <f>SUM(B185:J185)</f>
        <v>81.349999999999994</v>
      </c>
      <c r="B185" s="81">
        <v>6.75</v>
      </c>
      <c r="D185" s="91">
        <v>11.2</v>
      </c>
      <c r="F185" s="89">
        <v>28.4</v>
      </c>
      <c r="H185" s="61">
        <v>12.5</v>
      </c>
      <c r="J185" s="95">
        <v>22.5</v>
      </c>
      <c r="K185" s="51"/>
      <c r="M185" s="51"/>
      <c r="Z185" s="102"/>
      <c r="AB185" s="71"/>
      <c r="AD185" s="71"/>
    </row>
    <row r="186" spans="1:30" x14ac:dyDescent="0.2">
      <c r="A186" s="63">
        <f>SUM(B186:J186)</f>
        <v>107.55</v>
      </c>
      <c r="B186" s="81">
        <v>8.75</v>
      </c>
      <c r="D186" s="91">
        <v>16.7</v>
      </c>
      <c r="F186" s="93">
        <v>42.6</v>
      </c>
      <c r="H186" s="61">
        <v>12.5</v>
      </c>
      <c r="J186" s="95">
        <v>27</v>
      </c>
      <c r="K186" s="51"/>
      <c r="M186" s="51"/>
      <c r="V186" s="102"/>
      <c r="Z186" s="102"/>
      <c r="AB186" s="71"/>
      <c r="AD186" s="71"/>
    </row>
    <row r="187" spans="1:30" x14ac:dyDescent="0.2">
      <c r="A187" s="101">
        <f>SUM(B187:J187)</f>
        <v>113.55</v>
      </c>
      <c r="B187" s="81">
        <v>10.25</v>
      </c>
      <c r="D187" s="91">
        <v>16.7</v>
      </c>
      <c r="F187" s="89">
        <v>42.6</v>
      </c>
      <c r="H187" s="61">
        <v>12.5</v>
      </c>
      <c r="J187" s="95">
        <v>31.5</v>
      </c>
      <c r="K187" s="51"/>
      <c r="M187" s="51"/>
      <c r="T187" s="71"/>
      <c r="V187" s="102"/>
      <c r="Z187" s="102"/>
      <c r="AB187" s="71"/>
      <c r="AD187" s="71"/>
    </row>
    <row r="188" spans="1:30" x14ac:dyDescent="0.2">
      <c r="B188" s="82" t="s">
        <v>107</v>
      </c>
      <c r="H188" s="75" t="s">
        <v>133</v>
      </c>
      <c r="K188" s="51"/>
      <c r="M188" s="51"/>
      <c r="S188" s="2"/>
      <c r="T188" s="71"/>
    </row>
    <row r="189" spans="1:30" x14ac:dyDescent="0.2">
      <c r="A189" s="57" t="s">
        <v>161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7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</row>
    <row r="190" spans="1:30" x14ac:dyDescent="0.2">
      <c r="A190" s="70" t="s">
        <v>279</v>
      </c>
      <c r="B190" s="64" t="s">
        <v>161</v>
      </c>
      <c r="C190" s="2"/>
      <c r="D190" s="19" t="s">
        <v>88</v>
      </c>
      <c r="E190" s="2"/>
      <c r="F190" s="42" t="s">
        <v>10</v>
      </c>
      <c r="G190" s="2"/>
      <c r="H190" s="42" t="s">
        <v>278</v>
      </c>
      <c r="J190" s="64" t="s">
        <v>155</v>
      </c>
      <c r="K190" s="51"/>
      <c r="L190" s="65">
        <f>COUNTIF(N190:AD190, "WIN")/COUNTA(N190:AD190)</f>
        <v>0.66666666666666663</v>
      </c>
      <c r="M190" s="51"/>
      <c r="N190" s="66" t="s">
        <v>270</v>
      </c>
      <c r="O190" s="155"/>
      <c r="P190" s="66" t="s">
        <v>270</v>
      </c>
      <c r="Q190" s="155"/>
      <c r="R190" s="67" t="s">
        <v>273</v>
      </c>
      <c r="S190" s="155"/>
      <c r="T190" s="66" t="s">
        <v>270</v>
      </c>
      <c r="U190" s="155"/>
      <c r="V190" s="67" t="s">
        <v>273</v>
      </c>
      <c r="W190" s="160"/>
      <c r="X190" s="66" t="s">
        <v>270</v>
      </c>
      <c r="Y190" s="155"/>
      <c r="Z190" s="66" t="s">
        <v>270</v>
      </c>
      <c r="AA190" s="155"/>
      <c r="AB190" s="66" t="s">
        <v>270</v>
      </c>
      <c r="AC190" s="155"/>
      <c r="AD190" s="67" t="s">
        <v>273</v>
      </c>
    </row>
    <row r="191" spans="1:30" x14ac:dyDescent="0.2">
      <c r="A191" s="103"/>
      <c r="B191" s="22" t="s">
        <v>265</v>
      </c>
      <c r="D191" s="20" t="s">
        <v>253</v>
      </c>
      <c r="F191" s="37" t="s">
        <v>232</v>
      </c>
      <c r="H191" s="37" t="s">
        <v>230</v>
      </c>
      <c r="J191" s="22" t="s">
        <v>266</v>
      </c>
      <c r="K191" s="51"/>
      <c r="L191" s="65">
        <f>COUNTIF(N191:AD191, "WIN")/COUNTA(N191:AD191)</f>
        <v>0.66666666666666663</v>
      </c>
      <c r="M191" s="51"/>
      <c r="N191" s="66" t="s">
        <v>270</v>
      </c>
      <c r="O191" s="155"/>
      <c r="P191" s="66" t="s">
        <v>270</v>
      </c>
      <c r="Q191" s="155"/>
      <c r="R191" s="67" t="s">
        <v>273</v>
      </c>
      <c r="S191" s="155"/>
      <c r="T191" s="66" t="s">
        <v>270</v>
      </c>
      <c r="U191" s="155"/>
      <c r="V191" s="67" t="s">
        <v>273</v>
      </c>
      <c r="W191" s="160"/>
      <c r="X191" s="66" t="s">
        <v>270</v>
      </c>
      <c r="Y191" s="155"/>
      <c r="Z191" s="66" t="s">
        <v>270</v>
      </c>
      <c r="AA191" s="155"/>
      <c r="AB191" s="66" t="s">
        <v>270</v>
      </c>
      <c r="AC191" s="155"/>
      <c r="AD191" s="67" t="s">
        <v>273</v>
      </c>
    </row>
    <row r="192" spans="1:30" x14ac:dyDescent="0.2">
      <c r="A192" s="103">
        <f>SUM(B192:J192)</f>
        <v>64.849999999999994</v>
      </c>
      <c r="B192" s="95">
        <v>18</v>
      </c>
      <c r="D192" s="92">
        <v>4.2</v>
      </c>
      <c r="F192" s="81">
        <v>3.2</v>
      </c>
      <c r="H192" s="77">
        <v>31.95</v>
      </c>
      <c r="J192" s="96">
        <v>7.5</v>
      </c>
      <c r="K192" s="51"/>
      <c r="M192" s="51"/>
      <c r="S192" s="72"/>
      <c r="Z192" s="72"/>
      <c r="AB192" s="102"/>
      <c r="AD192" s="71"/>
    </row>
    <row r="193" spans="1:30" x14ac:dyDescent="0.2">
      <c r="A193" s="103">
        <f>SUM(B193:J193)</f>
        <v>73.75</v>
      </c>
      <c r="B193" s="95">
        <v>22.5</v>
      </c>
      <c r="D193" s="92">
        <v>5.4</v>
      </c>
      <c r="F193" s="81">
        <v>3.9</v>
      </c>
      <c r="H193" s="77">
        <v>31.95</v>
      </c>
      <c r="J193" s="96">
        <v>10</v>
      </c>
      <c r="K193" s="51"/>
      <c r="M193" s="51"/>
      <c r="Z193" s="72"/>
      <c r="AB193" s="102"/>
      <c r="AD193" s="71"/>
    </row>
    <row r="194" spans="1:30" x14ac:dyDescent="0.2">
      <c r="A194" s="70">
        <f>SUM(B194:J194)</f>
        <v>100.20059000000001</v>
      </c>
      <c r="B194" s="95">
        <f>27</f>
        <v>27</v>
      </c>
      <c r="C194" s="13"/>
      <c r="D194" s="92">
        <f>7</f>
        <v>7</v>
      </c>
      <c r="E194" s="13"/>
      <c r="F194" s="81">
        <f>5.4</f>
        <v>5.4</v>
      </c>
      <c r="G194" s="13"/>
      <c r="H194" s="77">
        <f>46.15*1.0466</f>
        <v>48.30059</v>
      </c>
      <c r="J194" s="96">
        <f>12.5</f>
        <v>12.5</v>
      </c>
      <c r="K194" s="51"/>
      <c r="M194" s="51"/>
      <c r="Z194" s="72"/>
      <c r="AA194" s="13"/>
      <c r="AB194" s="102"/>
      <c r="AC194" s="13"/>
      <c r="AD194" s="71"/>
    </row>
    <row r="195" spans="1:30" x14ac:dyDescent="0.2">
      <c r="A195" s="103">
        <f>SUM(B195:J195)</f>
        <v>109.55000000000001</v>
      </c>
      <c r="B195" s="95">
        <v>31.5</v>
      </c>
      <c r="D195" s="92">
        <v>8.1999999999999993</v>
      </c>
      <c r="F195" s="104">
        <v>6.2</v>
      </c>
      <c r="H195" s="77">
        <v>46.15</v>
      </c>
      <c r="J195" s="96">
        <v>17.5</v>
      </c>
      <c r="K195" s="51"/>
      <c r="M195" s="51"/>
      <c r="Z195" s="72"/>
      <c r="AB195" s="102"/>
      <c r="AD195" s="71"/>
    </row>
    <row r="196" spans="1:30" x14ac:dyDescent="0.2">
      <c r="B196" s="82" t="s">
        <v>107</v>
      </c>
      <c r="H196" s="74" t="s">
        <v>114</v>
      </c>
      <c r="K196" s="51"/>
      <c r="M196" s="51"/>
      <c r="S196" s="2"/>
    </row>
    <row r="197" spans="1:30" x14ac:dyDescent="0.2">
      <c r="A197" s="62" t="s">
        <v>90</v>
      </c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7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</row>
    <row r="198" spans="1:30" x14ac:dyDescent="0.2">
      <c r="A198" s="63" t="s">
        <v>54</v>
      </c>
      <c r="B198" s="42" t="s">
        <v>6</v>
      </c>
      <c r="D198" s="42" t="s">
        <v>202</v>
      </c>
      <c r="F198" s="64" t="s">
        <v>90</v>
      </c>
      <c r="H198" s="64" t="s">
        <v>210</v>
      </c>
      <c r="J198" s="19" t="s">
        <v>1</v>
      </c>
      <c r="K198" s="51"/>
      <c r="L198" s="65">
        <f>COUNTIF(N198:AD198, "WIN")/COUNTA(N198:AD198)</f>
        <v>0.66666666666666663</v>
      </c>
      <c r="M198" s="51"/>
      <c r="N198" s="66" t="s">
        <v>270</v>
      </c>
      <c r="O198" s="155"/>
      <c r="P198" s="67" t="s">
        <v>273</v>
      </c>
      <c r="Q198" s="155"/>
      <c r="R198" s="67" t="s">
        <v>273</v>
      </c>
      <c r="S198" s="155"/>
      <c r="T198" s="158" t="s">
        <v>273</v>
      </c>
      <c r="U198" s="155"/>
      <c r="V198" s="66" t="s">
        <v>270</v>
      </c>
      <c r="W198" s="155"/>
      <c r="X198" s="66" t="s">
        <v>270</v>
      </c>
      <c r="Y198" s="155"/>
      <c r="Z198" s="66" t="s">
        <v>270</v>
      </c>
      <c r="AA198" s="155"/>
      <c r="AB198" s="66" t="s">
        <v>270</v>
      </c>
      <c r="AC198" s="155"/>
      <c r="AD198" s="66" t="s">
        <v>270</v>
      </c>
    </row>
    <row r="199" spans="1:30" x14ac:dyDescent="0.2">
      <c r="A199" s="101"/>
      <c r="B199" s="37" t="s">
        <v>231</v>
      </c>
      <c r="D199" s="37" t="s">
        <v>230</v>
      </c>
      <c r="F199" s="22" t="s">
        <v>267</v>
      </c>
      <c r="H199" s="22" t="s">
        <v>265</v>
      </c>
      <c r="J199" s="20" t="s">
        <v>250</v>
      </c>
      <c r="K199" s="51"/>
      <c r="L199" s="65">
        <f>COUNTIF(N199:AD199, "WIN")/COUNTA(N199:AD199)</f>
        <v>0.55555555555555558</v>
      </c>
      <c r="M199" s="51"/>
      <c r="N199" s="66" t="s">
        <v>270</v>
      </c>
      <c r="O199" s="155"/>
      <c r="P199" s="67" t="s">
        <v>273</v>
      </c>
      <c r="Q199" s="155"/>
      <c r="R199" s="67" t="s">
        <v>273</v>
      </c>
      <c r="S199" s="155"/>
      <c r="T199" s="66" t="s">
        <v>270</v>
      </c>
      <c r="U199" s="155"/>
      <c r="V199" s="66" t="s">
        <v>270</v>
      </c>
      <c r="W199" s="155"/>
      <c r="X199" s="66" t="s">
        <v>270</v>
      </c>
      <c r="Y199" s="155"/>
      <c r="Z199" s="67" t="s">
        <v>273</v>
      </c>
      <c r="AA199" s="155"/>
      <c r="AB199" s="66" t="s">
        <v>270</v>
      </c>
      <c r="AC199" s="155"/>
      <c r="AD199" s="67" t="s">
        <v>273</v>
      </c>
    </row>
    <row r="200" spans="1:30" x14ac:dyDescent="0.2">
      <c r="A200" s="101">
        <f>SUM(B200:J200)</f>
        <v>69.05</v>
      </c>
      <c r="B200" s="78">
        <v>18</v>
      </c>
      <c r="C200" s="73"/>
      <c r="D200" s="80">
        <v>11.6</v>
      </c>
      <c r="E200" s="73"/>
      <c r="F200" s="96">
        <v>9.4499999999999993</v>
      </c>
      <c r="G200" s="73"/>
      <c r="H200" s="95">
        <v>18</v>
      </c>
      <c r="I200" s="73"/>
      <c r="J200" s="91">
        <v>12</v>
      </c>
      <c r="K200" s="51"/>
      <c r="M200" s="51"/>
      <c r="S200" s="102"/>
      <c r="Z200" s="102"/>
      <c r="AB200" s="72"/>
      <c r="AC200" s="73"/>
      <c r="AD200" s="102"/>
    </row>
    <row r="201" spans="1:30" x14ac:dyDescent="0.2">
      <c r="A201" s="101">
        <f>SUM(B201:J201)</f>
        <v>80.75</v>
      </c>
      <c r="B201" s="78">
        <v>22.5</v>
      </c>
      <c r="C201" s="73"/>
      <c r="D201" s="80">
        <v>11.6</v>
      </c>
      <c r="E201" s="73"/>
      <c r="F201" s="96">
        <v>12.15</v>
      </c>
      <c r="G201" s="73"/>
      <c r="H201" s="95">
        <v>22.5</v>
      </c>
      <c r="I201" s="73"/>
      <c r="J201" s="91">
        <v>12</v>
      </c>
      <c r="K201" s="51"/>
      <c r="M201" s="51"/>
      <c r="Z201" s="102"/>
      <c r="AB201" s="72"/>
      <c r="AC201" s="73"/>
      <c r="AD201" s="102"/>
    </row>
    <row r="202" spans="1:30" x14ac:dyDescent="0.2">
      <c r="A202" s="63">
        <f>SUM(B202:J202)</f>
        <v>105.15</v>
      </c>
      <c r="B202" s="78">
        <f>27</f>
        <v>27</v>
      </c>
      <c r="C202" s="73"/>
      <c r="D202" s="80">
        <f>17.4</f>
        <v>17.399999999999999</v>
      </c>
      <c r="E202" s="73"/>
      <c r="F202" s="98">
        <f>15.75</f>
        <v>15.75</v>
      </c>
      <c r="G202" s="73"/>
      <c r="H202" s="95">
        <f>27</f>
        <v>27</v>
      </c>
      <c r="I202" s="73"/>
      <c r="J202" s="91">
        <f>18</f>
        <v>18</v>
      </c>
      <c r="K202" s="51"/>
      <c r="M202" s="51"/>
      <c r="Z202" s="102"/>
      <c r="AB202" s="72"/>
      <c r="AC202" s="73"/>
      <c r="AD202" s="144"/>
    </row>
    <row r="203" spans="1:30" x14ac:dyDescent="0.2">
      <c r="A203" s="101">
        <f>SUM(B203:J203)</f>
        <v>116.85</v>
      </c>
      <c r="B203" s="78">
        <v>31.5</v>
      </c>
      <c r="C203" s="73"/>
      <c r="D203" s="80">
        <v>17.399999999999999</v>
      </c>
      <c r="E203" s="73"/>
      <c r="F203" s="96">
        <v>18.45</v>
      </c>
      <c r="G203" s="73"/>
      <c r="H203" s="95">
        <v>31.5</v>
      </c>
      <c r="I203" s="73"/>
      <c r="J203" s="91">
        <v>18</v>
      </c>
      <c r="K203" s="51"/>
      <c r="M203" s="51"/>
      <c r="R203" s="71"/>
      <c r="T203" s="72"/>
      <c r="Z203" s="102"/>
      <c r="AB203" s="72"/>
      <c r="AC203" s="73"/>
      <c r="AD203" s="102"/>
    </row>
    <row r="204" spans="1:30" x14ac:dyDescent="0.2">
      <c r="A204" s="5"/>
      <c r="B204" s="82" t="s">
        <v>107</v>
      </c>
      <c r="D204" s="88" t="s">
        <v>126</v>
      </c>
      <c r="F204" s="9" t="s">
        <v>132</v>
      </c>
      <c r="H204" s="9" t="s">
        <v>132</v>
      </c>
      <c r="J204" s="82" t="s">
        <v>107</v>
      </c>
      <c r="K204" s="51"/>
      <c r="M204" s="51"/>
      <c r="O204" s="2"/>
      <c r="R204" s="71"/>
    </row>
    <row r="205" spans="1:30" x14ac:dyDescent="0.2">
      <c r="A205" s="62" t="s">
        <v>162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7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</row>
    <row r="206" spans="1:30" x14ac:dyDescent="0.2">
      <c r="A206" s="63" t="s">
        <v>54</v>
      </c>
      <c r="B206" s="42" t="s">
        <v>287</v>
      </c>
      <c r="D206" s="19" t="s">
        <v>211</v>
      </c>
      <c r="F206" s="19" t="s">
        <v>275</v>
      </c>
      <c r="H206" s="64" t="s">
        <v>162</v>
      </c>
      <c r="J206" s="42" t="s">
        <v>213</v>
      </c>
      <c r="K206" s="51"/>
      <c r="L206" s="65">
        <f>COUNTIF(N206:AD206, "WIN")/COUNTA(N206:AD206)</f>
        <v>0.66666666666666663</v>
      </c>
      <c r="M206" s="51"/>
      <c r="N206" s="158" t="s">
        <v>273</v>
      </c>
      <c r="O206" s="155"/>
      <c r="P206" s="66" t="s">
        <v>270</v>
      </c>
      <c r="Q206" s="155"/>
      <c r="R206" s="67" t="s">
        <v>273</v>
      </c>
      <c r="S206" s="155"/>
      <c r="T206" s="67" t="s">
        <v>273</v>
      </c>
      <c r="U206" s="155"/>
      <c r="V206" s="159" t="s">
        <v>270</v>
      </c>
      <c r="W206" s="155"/>
      <c r="X206" s="66" t="s">
        <v>270</v>
      </c>
      <c r="Z206" s="59" t="s">
        <v>270</v>
      </c>
      <c r="AB206" s="59" t="s">
        <v>270</v>
      </c>
      <c r="AD206" s="66" t="s">
        <v>270</v>
      </c>
    </row>
    <row r="207" spans="1:30" x14ac:dyDescent="0.2">
      <c r="A207" s="101"/>
      <c r="B207" s="37" t="s">
        <v>232</v>
      </c>
      <c r="D207" s="20" t="s">
        <v>250</v>
      </c>
      <c r="F207" s="20" t="s">
        <v>250</v>
      </c>
      <c r="H207" s="22" t="s">
        <v>265</v>
      </c>
      <c r="J207" s="37" t="s">
        <v>233</v>
      </c>
      <c r="K207" s="51"/>
      <c r="L207" s="65">
        <f>COUNTIF(N207:AD207, "WIN")/COUNTA(N207:AD207)</f>
        <v>0</v>
      </c>
      <c r="M207" s="51"/>
      <c r="N207" s="67" t="s">
        <v>273</v>
      </c>
      <c r="O207" s="155"/>
      <c r="P207" s="67" t="s">
        <v>273</v>
      </c>
      <c r="Q207" s="155"/>
      <c r="R207" s="67" t="s">
        <v>273</v>
      </c>
      <c r="S207" s="155"/>
      <c r="T207" s="67" t="s">
        <v>273</v>
      </c>
      <c r="U207" s="155"/>
      <c r="V207" s="67" t="s">
        <v>273</v>
      </c>
      <c r="W207" s="155"/>
      <c r="X207" s="67" t="s">
        <v>273</v>
      </c>
      <c r="Y207" s="155"/>
      <c r="Z207" s="67" t="s">
        <v>273</v>
      </c>
      <c r="AA207" s="155"/>
      <c r="AB207" s="67" t="s">
        <v>273</v>
      </c>
      <c r="AC207" s="155"/>
      <c r="AD207" s="67" t="s">
        <v>273</v>
      </c>
    </row>
    <row r="208" spans="1:30" x14ac:dyDescent="0.2">
      <c r="A208" s="101">
        <f>SUM(B208:J208)</f>
        <v>62.55</v>
      </c>
      <c r="B208" s="80">
        <v>12.8</v>
      </c>
      <c r="D208" s="91">
        <v>11.2</v>
      </c>
      <c r="F208" s="89">
        <v>28.4</v>
      </c>
      <c r="H208" s="61">
        <v>8.4</v>
      </c>
      <c r="J208" s="81">
        <v>1.75</v>
      </c>
      <c r="K208" s="51"/>
      <c r="M208" s="51"/>
      <c r="N208" s="72"/>
      <c r="O208" s="72"/>
      <c r="P208" s="72"/>
      <c r="R208" s="71"/>
      <c r="T208" s="72"/>
      <c r="U208" s="73"/>
      <c r="Z208" s="71"/>
      <c r="AB208" s="102"/>
      <c r="AD208" s="105"/>
    </row>
    <row r="209" spans="1:30" x14ac:dyDescent="0.2">
      <c r="A209" s="101">
        <f>SUM(B209:J209)</f>
        <v>68.149999999999991</v>
      </c>
      <c r="B209" s="80">
        <v>15.6</v>
      </c>
      <c r="D209" s="91">
        <v>11.2</v>
      </c>
      <c r="F209" s="89">
        <v>28.4</v>
      </c>
      <c r="H209" s="61">
        <v>10.4</v>
      </c>
      <c r="J209" s="81">
        <v>2.5499999999999998</v>
      </c>
      <c r="K209" s="51"/>
      <c r="M209" s="51"/>
      <c r="Z209" s="71"/>
      <c r="AB209" s="102"/>
      <c r="AD209" s="105"/>
    </row>
    <row r="210" spans="1:30" x14ac:dyDescent="0.2">
      <c r="A210" s="63">
        <f>SUM(B210:J210)</f>
        <v>100.29172</v>
      </c>
      <c r="B210" s="80">
        <f>21.6*1.0466</f>
        <v>22.606560000000002</v>
      </c>
      <c r="D210" s="91">
        <v>16.7</v>
      </c>
      <c r="F210" s="93">
        <f>42.6*1.0466</f>
        <v>44.585160000000002</v>
      </c>
      <c r="H210" s="61">
        <v>12.8</v>
      </c>
      <c r="J210" s="81">
        <v>3.6</v>
      </c>
      <c r="K210" s="51"/>
      <c r="M210" s="51"/>
      <c r="T210" s="71"/>
      <c r="U210" s="73"/>
      <c r="Z210" s="71"/>
      <c r="AB210" s="102"/>
      <c r="AD210" s="148"/>
    </row>
    <row r="211" spans="1:30" x14ac:dyDescent="0.2">
      <c r="A211" s="101">
        <f>SUM(B211:J211)</f>
        <v>103.35</v>
      </c>
      <c r="B211" s="80">
        <v>24.8</v>
      </c>
      <c r="D211" s="91">
        <v>16.7</v>
      </c>
      <c r="F211" s="89">
        <v>42.6</v>
      </c>
      <c r="H211" s="61">
        <v>14.8</v>
      </c>
      <c r="J211" s="81">
        <v>4.45</v>
      </c>
      <c r="K211" s="51"/>
      <c r="M211" s="51"/>
      <c r="R211" s="102"/>
      <c r="T211" s="71"/>
      <c r="U211" s="73"/>
      <c r="Z211" s="71"/>
      <c r="AB211" s="102"/>
      <c r="AD211" s="105"/>
    </row>
    <row r="212" spans="1:30" x14ac:dyDescent="0.2">
      <c r="B212" s="74" t="s">
        <v>114</v>
      </c>
      <c r="F212" s="74" t="s">
        <v>114</v>
      </c>
      <c r="H212" s="9" t="s">
        <v>132</v>
      </c>
      <c r="J212" s="9" t="s">
        <v>132</v>
      </c>
      <c r="K212" s="51"/>
      <c r="M212" s="51"/>
      <c r="O212" s="2"/>
      <c r="R212" s="102"/>
    </row>
    <row r="213" spans="1:30" x14ac:dyDescent="0.2">
      <c r="A213" s="62" t="s">
        <v>160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7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</row>
    <row r="214" spans="1:30" x14ac:dyDescent="0.2">
      <c r="A214" s="63" t="s">
        <v>54</v>
      </c>
      <c r="B214" s="19" t="s">
        <v>97</v>
      </c>
      <c r="D214" s="64" t="s">
        <v>160</v>
      </c>
      <c r="F214" s="64" t="s">
        <v>163</v>
      </c>
      <c r="H214" s="64" t="s">
        <v>261</v>
      </c>
      <c r="J214" s="42" t="s">
        <v>149</v>
      </c>
      <c r="K214" s="51"/>
      <c r="L214" s="65">
        <f>COUNTIF(N214:AD214, "WIN")/COUNTA(N214:AD214)</f>
        <v>0.66666666666666663</v>
      </c>
      <c r="M214" s="51"/>
      <c r="N214" s="67" t="s">
        <v>273</v>
      </c>
      <c r="O214" s="155"/>
      <c r="P214" s="67" t="s">
        <v>273</v>
      </c>
      <c r="Q214" s="155"/>
      <c r="R214" s="66" t="s">
        <v>270</v>
      </c>
      <c r="S214" s="155"/>
      <c r="T214" s="66" t="s">
        <v>270</v>
      </c>
      <c r="U214" s="155"/>
      <c r="V214" s="66" t="s">
        <v>270</v>
      </c>
      <c r="W214" s="160"/>
      <c r="X214" s="66" t="s">
        <v>270</v>
      </c>
      <c r="Y214" s="155"/>
      <c r="Z214" s="66" t="s">
        <v>270</v>
      </c>
      <c r="AA214" s="155"/>
      <c r="AB214" s="66" t="s">
        <v>270</v>
      </c>
      <c r="AC214" s="155"/>
      <c r="AD214" s="67" t="s">
        <v>273</v>
      </c>
    </row>
    <row r="215" spans="1:30" x14ac:dyDescent="0.2">
      <c r="A215" s="101"/>
      <c r="B215" s="20" t="s">
        <v>254</v>
      </c>
      <c r="D215" s="22" t="s">
        <v>267</v>
      </c>
      <c r="F215" s="22" t="s">
        <v>266</v>
      </c>
      <c r="H215" s="22" t="s">
        <v>266</v>
      </c>
      <c r="J215" s="37" t="s">
        <v>230</v>
      </c>
      <c r="K215" s="51"/>
      <c r="L215" s="65">
        <f>COUNTIF(N215:AD215, "WIN")/COUNTA(N215:AD215)</f>
        <v>0.88888888888888884</v>
      </c>
      <c r="M215" s="51"/>
      <c r="N215" s="67" t="s">
        <v>273</v>
      </c>
      <c r="O215" s="155"/>
      <c r="P215" s="66" t="s">
        <v>270</v>
      </c>
      <c r="Q215" s="155"/>
      <c r="R215" s="66" t="s">
        <v>270</v>
      </c>
      <c r="S215" s="155"/>
      <c r="T215" s="66" t="s">
        <v>270</v>
      </c>
      <c r="U215" s="155"/>
      <c r="V215" s="66" t="s">
        <v>270</v>
      </c>
      <c r="W215" s="155"/>
      <c r="X215" s="66" t="s">
        <v>270</v>
      </c>
      <c r="Y215" s="155"/>
      <c r="Z215" s="66" t="s">
        <v>270</v>
      </c>
      <c r="AA215" s="155"/>
      <c r="AB215" s="66" t="s">
        <v>270</v>
      </c>
      <c r="AC215" s="155"/>
      <c r="AD215" s="66" t="s">
        <v>270</v>
      </c>
    </row>
    <row r="216" spans="1:30" x14ac:dyDescent="0.2">
      <c r="A216" s="101">
        <f>SUM(B216:J216)</f>
        <v>54.05</v>
      </c>
      <c r="B216" s="92">
        <v>1.75</v>
      </c>
      <c r="D216" s="61">
        <v>4.2</v>
      </c>
      <c r="F216" s="96">
        <v>11.7</v>
      </c>
      <c r="H216" s="97">
        <v>25.2</v>
      </c>
      <c r="J216" s="80">
        <v>11.2</v>
      </c>
      <c r="K216" s="51"/>
      <c r="M216" s="51"/>
      <c r="N216" s="157"/>
      <c r="O216" s="155"/>
      <c r="P216" s="156"/>
      <c r="Q216" s="155"/>
      <c r="R216" s="156"/>
      <c r="S216" s="155"/>
      <c r="T216" s="156"/>
      <c r="U216" s="155"/>
      <c r="V216" s="156"/>
      <c r="W216" s="155"/>
      <c r="X216" s="156"/>
      <c r="Y216" s="155"/>
      <c r="Z216" s="156"/>
      <c r="AA216" s="155"/>
      <c r="AB216" s="156"/>
      <c r="AC216" s="155"/>
      <c r="AD216" s="156"/>
    </row>
    <row r="217" spans="1:30" x14ac:dyDescent="0.2">
      <c r="A217" s="101">
        <f>SUM(B217:J217)</f>
        <v>68.649999999999991</v>
      </c>
      <c r="B217" s="92">
        <v>2.5499999999999998</v>
      </c>
      <c r="D217" s="61">
        <v>5.4</v>
      </c>
      <c r="F217" s="96">
        <v>11.7</v>
      </c>
      <c r="H217" s="97">
        <v>37.799999999999997</v>
      </c>
      <c r="J217" s="80">
        <v>11.2</v>
      </c>
      <c r="K217" s="51"/>
      <c r="M217" s="51"/>
      <c r="Z217" s="71"/>
      <c r="AB217" s="102"/>
      <c r="AD217" s="102"/>
    </row>
    <row r="218" spans="1:30" x14ac:dyDescent="0.2">
      <c r="A218" s="63">
        <f>SUM(B218:J218)</f>
        <v>101.2</v>
      </c>
      <c r="B218" s="92">
        <v>3.6</v>
      </c>
      <c r="D218" s="61">
        <v>7</v>
      </c>
      <c r="F218" s="96">
        <v>23.4</v>
      </c>
      <c r="H218" s="97">
        <f>50.4</f>
        <v>50.4</v>
      </c>
      <c r="J218" s="80">
        <v>16.8</v>
      </c>
      <c r="K218" s="51"/>
      <c r="M218" s="51"/>
      <c r="U218" s="73"/>
      <c r="Z218" s="71"/>
      <c r="AB218" s="102"/>
      <c r="AD218" s="102"/>
    </row>
    <row r="219" spans="1:30" x14ac:dyDescent="0.2">
      <c r="A219" s="101">
        <f>SUM(B219:J219)</f>
        <v>115.85</v>
      </c>
      <c r="B219" s="92">
        <v>4.45</v>
      </c>
      <c r="D219" s="61">
        <v>8.1999999999999993</v>
      </c>
      <c r="F219" s="96">
        <v>23.4</v>
      </c>
      <c r="H219" s="97">
        <v>63</v>
      </c>
      <c r="J219" s="80">
        <v>16.8</v>
      </c>
      <c r="K219" s="51"/>
      <c r="M219" s="51"/>
      <c r="Q219" s="73"/>
      <c r="U219" s="73"/>
      <c r="V219" s="72"/>
      <c r="Z219" s="145"/>
      <c r="AB219" s="102"/>
      <c r="AD219" s="102"/>
    </row>
    <row r="220" spans="1:30" x14ac:dyDescent="0.2">
      <c r="A220" s="107"/>
      <c r="B220" s="82" t="s">
        <v>107</v>
      </c>
      <c r="D220" s="75" t="s">
        <v>133</v>
      </c>
      <c r="F220" s="85" t="s">
        <v>86</v>
      </c>
      <c r="H220" s="85" t="s">
        <v>86</v>
      </c>
      <c r="J220" s="82" t="s">
        <v>107</v>
      </c>
      <c r="K220" s="51"/>
      <c r="M220" s="51"/>
    </row>
    <row r="221" spans="1:30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7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</row>
    <row r="222" spans="1:30" ht="14.6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">
      <c r="A223" s="2"/>
      <c r="B223" s="72"/>
      <c r="D223" s="72"/>
      <c r="E223" s="72"/>
      <c r="F223" s="72"/>
      <c r="G223" s="72"/>
      <c r="H223" s="72"/>
      <c r="I223" s="71"/>
      <c r="J223" s="102"/>
      <c r="L223" s="102"/>
      <c r="M223" s="102"/>
      <c r="N223" s="102"/>
      <c r="P223" s="102"/>
      <c r="Q223" s="71"/>
      <c r="R223" s="71"/>
      <c r="S223" s="71"/>
      <c r="T223" s="71"/>
      <c r="U223" s="72"/>
      <c r="V223" s="71"/>
      <c r="W223" s="72"/>
      <c r="X223" s="71"/>
      <c r="Y223" s="72"/>
      <c r="Z223" s="102"/>
      <c r="AA223" s="72"/>
      <c r="AB223" s="71"/>
      <c r="AC223" s="72"/>
      <c r="AD223" s="71"/>
    </row>
    <row r="224" spans="1:30" x14ac:dyDescent="0.2">
      <c r="K224" s="51"/>
      <c r="L224" s="57"/>
      <c r="M224" s="51"/>
      <c r="N224" s="162" t="s">
        <v>90</v>
      </c>
      <c r="O224" s="163"/>
      <c r="P224" s="162" t="s">
        <v>154</v>
      </c>
      <c r="Q224" s="163"/>
      <c r="R224" s="162" t="s">
        <v>166</v>
      </c>
      <c r="S224" s="163"/>
      <c r="T224" s="162" t="s">
        <v>160</v>
      </c>
      <c r="U224" s="163"/>
      <c r="V224" s="162" t="s">
        <v>159</v>
      </c>
      <c r="W224" s="163"/>
      <c r="X224" s="162" t="s">
        <v>166</v>
      </c>
      <c r="Y224" s="163"/>
      <c r="Z224" s="164" t="s">
        <v>4</v>
      </c>
      <c r="AA224" s="163"/>
      <c r="AB224" s="162" t="s">
        <v>155</v>
      </c>
      <c r="AC224" s="163"/>
      <c r="AD224" s="162" t="s">
        <v>154</v>
      </c>
    </row>
    <row r="225" spans="1:30" x14ac:dyDescent="0.2">
      <c r="K225" s="51"/>
      <c r="L225" s="58" t="s">
        <v>270</v>
      </c>
      <c r="M225" s="51"/>
      <c r="N225" s="165" t="s">
        <v>149</v>
      </c>
      <c r="O225" s="155"/>
      <c r="P225" s="166" t="s">
        <v>271</v>
      </c>
      <c r="Q225" s="155"/>
      <c r="R225" s="167" t="s">
        <v>1</v>
      </c>
      <c r="S225" s="155"/>
      <c r="T225" s="166" t="s">
        <v>199</v>
      </c>
      <c r="U225" s="155"/>
      <c r="V225" s="165" t="s">
        <v>149</v>
      </c>
      <c r="W225" s="155"/>
      <c r="X225" s="165" t="s">
        <v>149</v>
      </c>
      <c r="Y225" s="155"/>
      <c r="Z225" s="165" t="s">
        <v>149</v>
      </c>
      <c r="AA225" s="155"/>
      <c r="AB225" s="165" t="s">
        <v>149</v>
      </c>
      <c r="AC225" s="155"/>
      <c r="AD225" s="165" t="s">
        <v>149</v>
      </c>
    </row>
    <row r="226" spans="1:30" x14ac:dyDescent="0.2">
      <c r="K226" s="51"/>
      <c r="L226" s="59" t="s">
        <v>270</v>
      </c>
      <c r="M226" s="51"/>
      <c r="N226" s="165" t="s">
        <v>272</v>
      </c>
      <c r="O226" s="155"/>
      <c r="P226" s="167" t="s">
        <v>89</v>
      </c>
      <c r="Q226" s="155"/>
      <c r="R226" s="165" t="s">
        <v>149</v>
      </c>
      <c r="S226" s="155"/>
      <c r="T226" s="168" t="s">
        <v>211</v>
      </c>
      <c r="U226" s="155"/>
      <c r="V226" s="167" t="s">
        <v>94</v>
      </c>
      <c r="W226" s="155"/>
      <c r="X226" s="168" t="s">
        <v>211</v>
      </c>
      <c r="Y226" s="155"/>
      <c r="Z226" s="168" t="s">
        <v>211</v>
      </c>
      <c r="AA226" s="155"/>
      <c r="AB226" s="168" t="s">
        <v>211</v>
      </c>
      <c r="AC226" s="155"/>
      <c r="AD226" s="167" t="s">
        <v>89</v>
      </c>
    </row>
    <row r="227" spans="1:30" x14ac:dyDescent="0.2">
      <c r="K227" s="51"/>
      <c r="L227" s="60" t="s">
        <v>273</v>
      </c>
      <c r="M227" s="51"/>
      <c r="N227" s="168" t="s">
        <v>211</v>
      </c>
      <c r="O227" s="155"/>
      <c r="P227" s="67" t="s">
        <v>154</v>
      </c>
      <c r="Q227" s="155"/>
      <c r="R227" s="165" t="s">
        <v>272</v>
      </c>
      <c r="S227" s="155"/>
      <c r="T227" s="67" t="s">
        <v>160</v>
      </c>
      <c r="U227" s="155"/>
      <c r="V227" s="67" t="s">
        <v>159</v>
      </c>
      <c r="W227" s="155"/>
      <c r="X227" s="165" t="s">
        <v>272</v>
      </c>
      <c r="Y227" s="155"/>
      <c r="Z227" s="165" t="s">
        <v>272</v>
      </c>
      <c r="AA227" s="155"/>
      <c r="AB227" s="165" t="s">
        <v>272</v>
      </c>
      <c r="AC227" s="155"/>
      <c r="AD227" s="165" t="s">
        <v>272</v>
      </c>
    </row>
    <row r="228" spans="1:30" x14ac:dyDescent="0.2">
      <c r="K228" s="51"/>
      <c r="L228" s="61" t="s">
        <v>273</v>
      </c>
      <c r="M228" s="51"/>
      <c r="N228" s="67" t="s">
        <v>90</v>
      </c>
      <c r="O228" s="155"/>
      <c r="P228" s="67" t="s">
        <v>256</v>
      </c>
      <c r="Q228" s="155"/>
      <c r="R228" s="166" t="s">
        <v>87</v>
      </c>
      <c r="S228" s="155"/>
      <c r="T228" s="67" t="s">
        <v>261</v>
      </c>
      <c r="U228" s="155"/>
      <c r="V228" s="165" t="s">
        <v>272</v>
      </c>
      <c r="W228" s="155"/>
      <c r="X228" s="67" t="s">
        <v>166</v>
      </c>
      <c r="Y228" s="155"/>
      <c r="Z228" s="169" t="s">
        <v>4</v>
      </c>
      <c r="AA228" s="155"/>
      <c r="AB228" s="67" t="s">
        <v>155</v>
      </c>
      <c r="AC228" s="155"/>
      <c r="AD228" s="67" t="s">
        <v>154</v>
      </c>
    </row>
    <row r="229" spans="1:30" x14ac:dyDescent="0.2">
      <c r="A229" s="99" t="s">
        <v>288</v>
      </c>
      <c r="K229" s="51"/>
      <c r="M229" s="51"/>
      <c r="N229" s="167" t="s">
        <v>5</v>
      </c>
      <c r="O229" s="155"/>
      <c r="P229" s="167" t="s">
        <v>5</v>
      </c>
      <c r="Q229" s="155"/>
      <c r="R229" s="67" t="s">
        <v>166</v>
      </c>
      <c r="S229" s="155"/>
      <c r="T229" s="67" t="s">
        <v>163</v>
      </c>
      <c r="U229" s="155"/>
      <c r="V229" s="166" t="s">
        <v>87</v>
      </c>
      <c r="W229" s="155"/>
      <c r="X229" s="167" t="s">
        <v>275</v>
      </c>
      <c r="Y229" s="155"/>
      <c r="Z229" s="167" t="s">
        <v>5</v>
      </c>
      <c r="AA229" s="155"/>
      <c r="AB229" s="167" t="s">
        <v>5</v>
      </c>
      <c r="AC229" s="155"/>
      <c r="AD229" s="167" t="s">
        <v>5</v>
      </c>
    </row>
    <row r="230" spans="1:30" x14ac:dyDescent="0.2">
      <c r="A230" s="62" t="s">
        <v>154</v>
      </c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7"/>
      <c r="M230" s="51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</row>
    <row r="231" spans="1:30" x14ac:dyDescent="0.2">
      <c r="A231" s="63" t="s">
        <v>54</v>
      </c>
      <c r="B231" s="42" t="s">
        <v>199</v>
      </c>
      <c r="D231" s="19" t="s">
        <v>89</v>
      </c>
      <c r="F231" s="19" t="s">
        <v>151</v>
      </c>
      <c r="H231" s="64" t="s">
        <v>154</v>
      </c>
      <c r="J231" s="64" t="s">
        <v>256</v>
      </c>
      <c r="K231" s="51"/>
      <c r="L231" s="65">
        <f>COUNTIF(N231:AD231, "WIN")/COUNTA(N231:AD231)</f>
        <v>1</v>
      </c>
      <c r="M231" s="51"/>
      <c r="N231" s="58" t="s">
        <v>270</v>
      </c>
      <c r="P231" s="58" t="s">
        <v>270</v>
      </c>
      <c r="R231" s="58" t="s">
        <v>270</v>
      </c>
      <c r="T231" s="58" t="s">
        <v>270</v>
      </c>
      <c r="V231" s="58" t="s">
        <v>270</v>
      </c>
      <c r="X231" s="58" t="s">
        <v>270</v>
      </c>
      <c r="Z231" s="58" t="s">
        <v>270</v>
      </c>
      <c r="AB231" s="58" t="s">
        <v>270</v>
      </c>
      <c r="AD231" s="58" t="s">
        <v>270</v>
      </c>
    </row>
    <row r="232" spans="1:30" x14ac:dyDescent="0.2">
      <c r="A232" s="101"/>
      <c r="B232" s="37" t="s">
        <v>234</v>
      </c>
      <c r="D232" s="20" t="s">
        <v>250</v>
      </c>
      <c r="F232" s="20" t="s">
        <v>250</v>
      </c>
      <c r="H232" s="22" t="s">
        <v>265</v>
      </c>
      <c r="J232" s="22" t="s">
        <v>265</v>
      </c>
      <c r="K232" s="51"/>
      <c r="M232" s="51"/>
      <c r="N232" s="102"/>
      <c r="O232" s="102"/>
    </row>
    <row r="233" spans="1:30" x14ac:dyDescent="0.2">
      <c r="A233" s="101">
        <f>SUM(B233:J233)</f>
        <v>72.849999999999994</v>
      </c>
      <c r="B233" s="81">
        <v>5.25</v>
      </c>
      <c r="D233" s="91">
        <v>11.2</v>
      </c>
      <c r="F233" s="89">
        <v>28.4</v>
      </c>
      <c r="H233" s="61">
        <v>10</v>
      </c>
      <c r="J233" s="95">
        <v>18</v>
      </c>
      <c r="K233" s="51"/>
      <c r="M233" s="51"/>
      <c r="V233" s="102"/>
      <c r="Z233" s="102"/>
      <c r="AB233" s="71"/>
      <c r="AD233" s="71"/>
    </row>
    <row r="234" spans="1:30" x14ac:dyDescent="0.2">
      <c r="A234" s="101">
        <f>SUM(B234:J234)</f>
        <v>81.349999999999994</v>
      </c>
      <c r="B234" s="81">
        <v>6.75</v>
      </c>
      <c r="D234" s="91">
        <v>11.2</v>
      </c>
      <c r="F234" s="89">
        <v>28.4</v>
      </c>
      <c r="H234" s="61">
        <v>12.5</v>
      </c>
      <c r="J234" s="95">
        <v>22.5</v>
      </c>
      <c r="K234" s="51"/>
      <c r="M234" s="51"/>
      <c r="Z234" s="102"/>
      <c r="AB234" s="71"/>
      <c r="AD234" s="71"/>
    </row>
    <row r="235" spans="1:30" x14ac:dyDescent="0.2">
      <c r="A235" s="63">
        <f>SUM(B235:J235)</f>
        <v>107.55</v>
      </c>
      <c r="B235" s="81">
        <v>8.75</v>
      </c>
      <c r="D235" s="91">
        <v>16.7</v>
      </c>
      <c r="F235" s="93">
        <v>42.6</v>
      </c>
      <c r="H235" s="61">
        <v>12.5</v>
      </c>
      <c r="J235" s="95">
        <v>27</v>
      </c>
      <c r="K235" s="51"/>
      <c r="M235" s="51"/>
      <c r="V235" s="102"/>
      <c r="Z235" s="102"/>
      <c r="AB235" s="71"/>
      <c r="AD235" s="71"/>
    </row>
    <row r="236" spans="1:30" x14ac:dyDescent="0.2">
      <c r="A236" s="101">
        <f>SUM(B236:J236)</f>
        <v>113.55</v>
      </c>
      <c r="B236" s="81">
        <v>10.25</v>
      </c>
      <c r="D236" s="91">
        <v>16.7</v>
      </c>
      <c r="F236" s="89">
        <v>42.6</v>
      </c>
      <c r="H236" s="61">
        <v>12.5</v>
      </c>
      <c r="J236" s="95">
        <v>31.5</v>
      </c>
      <c r="K236" s="51"/>
      <c r="M236" s="51"/>
      <c r="T236" s="71"/>
      <c r="V236" s="102"/>
      <c r="Z236" s="102"/>
      <c r="AB236" s="71"/>
      <c r="AD236" s="71"/>
    </row>
    <row r="237" spans="1:30" x14ac:dyDescent="0.2">
      <c r="B237" s="82" t="s">
        <v>107</v>
      </c>
      <c r="H237" s="75" t="s">
        <v>133</v>
      </c>
      <c r="K237" s="51"/>
      <c r="M237" s="51"/>
      <c r="S237" s="2"/>
      <c r="T237" s="71"/>
    </row>
    <row r="238" spans="1:30" x14ac:dyDescent="0.2">
      <c r="A238" s="57" t="s">
        <v>161</v>
      </c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7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</row>
    <row r="239" spans="1:30" x14ac:dyDescent="0.2">
      <c r="A239" s="70" t="s">
        <v>279</v>
      </c>
      <c r="B239" s="64" t="s">
        <v>161</v>
      </c>
      <c r="C239" s="2"/>
      <c r="D239" s="19" t="s">
        <v>88</v>
      </c>
      <c r="E239" s="2"/>
      <c r="F239" s="42" t="s">
        <v>10</v>
      </c>
      <c r="G239" s="2"/>
      <c r="H239" s="42" t="s">
        <v>278</v>
      </c>
      <c r="J239" s="64" t="s">
        <v>155</v>
      </c>
      <c r="K239" s="51"/>
      <c r="L239" s="65">
        <f>COUNTIF(N239:AD239, "WIN")/COUNTA(N239:AD239)</f>
        <v>0.66666666666666663</v>
      </c>
      <c r="M239" s="51"/>
      <c r="N239" s="66" t="s">
        <v>270</v>
      </c>
      <c r="O239" s="155"/>
      <c r="P239" s="66" t="s">
        <v>270</v>
      </c>
      <c r="Q239" s="155"/>
      <c r="R239" s="67" t="s">
        <v>273</v>
      </c>
      <c r="S239" s="155"/>
      <c r="T239" s="66" t="s">
        <v>270</v>
      </c>
      <c r="U239" s="155"/>
      <c r="V239" s="67" t="s">
        <v>273</v>
      </c>
      <c r="W239" s="160"/>
      <c r="X239" s="66" t="s">
        <v>270</v>
      </c>
      <c r="Y239" s="155"/>
      <c r="Z239" s="66" t="s">
        <v>270</v>
      </c>
      <c r="AA239" s="155"/>
      <c r="AB239" s="66" t="s">
        <v>270</v>
      </c>
      <c r="AC239" s="155"/>
      <c r="AD239" s="67" t="s">
        <v>273</v>
      </c>
    </row>
    <row r="240" spans="1:30" x14ac:dyDescent="0.2">
      <c r="A240" s="103"/>
      <c r="B240" s="22" t="s">
        <v>265</v>
      </c>
      <c r="D240" s="20" t="s">
        <v>253</v>
      </c>
      <c r="F240" s="37" t="s">
        <v>232</v>
      </c>
      <c r="H240" s="37" t="s">
        <v>230</v>
      </c>
      <c r="J240" s="22" t="s">
        <v>266</v>
      </c>
      <c r="K240" s="51"/>
      <c r="M240" s="51"/>
    </row>
    <row r="241" spans="1:30" x14ac:dyDescent="0.2">
      <c r="A241" s="103">
        <f>SUM(B241:J241)</f>
        <v>64.849999999999994</v>
      </c>
      <c r="B241" s="95">
        <v>18</v>
      </c>
      <c r="D241" s="92">
        <v>4.2</v>
      </c>
      <c r="F241" s="81">
        <v>3.2</v>
      </c>
      <c r="H241" s="77">
        <v>31.95</v>
      </c>
      <c r="J241" s="96">
        <v>7.5</v>
      </c>
      <c r="K241" s="51"/>
      <c r="M241" s="51"/>
      <c r="S241" s="72"/>
      <c r="Z241" s="72"/>
      <c r="AB241" s="102"/>
      <c r="AD241" s="71"/>
    </row>
    <row r="242" spans="1:30" x14ac:dyDescent="0.2">
      <c r="A242" s="103">
        <f>SUM(B242:J242)</f>
        <v>73.75</v>
      </c>
      <c r="B242" s="95">
        <v>22.5</v>
      </c>
      <c r="D242" s="92">
        <v>5.4</v>
      </c>
      <c r="F242" s="81">
        <v>3.9</v>
      </c>
      <c r="H242" s="77">
        <v>31.95</v>
      </c>
      <c r="J242" s="96">
        <v>10</v>
      </c>
      <c r="K242" s="51"/>
      <c r="M242" s="51"/>
      <c r="Z242" s="72"/>
      <c r="AB242" s="102"/>
      <c r="AD242" s="71"/>
    </row>
    <row r="243" spans="1:30" x14ac:dyDescent="0.2">
      <c r="A243" s="70">
        <f>SUM(B243:J243)</f>
        <v>100.20059000000001</v>
      </c>
      <c r="B243" s="95">
        <f>27</f>
        <v>27</v>
      </c>
      <c r="C243" s="13"/>
      <c r="D243" s="92">
        <f>7</f>
        <v>7</v>
      </c>
      <c r="E243" s="13"/>
      <c r="F243" s="81">
        <f>5.4</f>
        <v>5.4</v>
      </c>
      <c r="G243" s="13"/>
      <c r="H243" s="77">
        <f>46.15*1.0466</f>
        <v>48.30059</v>
      </c>
      <c r="J243" s="96">
        <f>12.5</f>
        <v>12.5</v>
      </c>
      <c r="K243" s="51"/>
      <c r="M243" s="51"/>
      <c r="Z243" s="72"/>
      <c r="AA243" s="13"/>
      <c r="AB243" s="102"/>
      <c r="AC243" s="13"/>
      <c r="AD243" s="71"/>
    </row>
    <row r="244" spans="1:30" x14ac:dyDescent="0.2">
      <c r="A244" s="103">
        <f>SUM(B244:J244)</f>
        <v>109.55000000000001</v>
      </c>
      <c r="B244" s="95">
        <v>31.5</v>
      </c>
      <c r="D244" s="92">
        <v>8.1999999999999993</v>
      </c>
      <c r="F244" s="104">
        <v>6.2</v>
      </c>
      <c r="H244" s="77">
        <v>46.15</v>
      </c>
      <c r="J244" s="96">
        <v>17.5</v>
      </c>
      <c r="K244" s="51"/>
      <c r="M244" s="51"/>
      <c r="Z244" s="72"/>
      <c r="AB244" s="102"/>
      <c r="AD244" s="71"/>
    </row>
    <row r="245" spans="1:30" x14ac:dyDescent="0.2">
      <c r="B245" s="82" t="s">
        <v>107</v>
      </c>
      <c r="H245" s="74" t="s">
        <v>114</v>
      </c>
      <c r="K245" s="51"/>
      <c r="M245" s="51"/>
      <c r="S245" s="2"/>
    </row>
    <row r="246" spans="1:30" x14ac:dyDescent="0.2">
      <c r="A246" s="62" t="s">
        <v>90</v>
      </c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7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</row>
    <row r="247" spans="1:30" x14ac:dyDescent="0.2">
      <c r="A247" s="63" t="s">
        <v>54</v>
      </c>
      <c r="B247" s="42" t="s">
        <v>9</v>
      </c>
      <c r="D247" s="42" t="s">
        <v>202</v>
      </c>
      <c r="F247" s="64" t="s">
        <v>90</v>
      </c>
      <c r="H247" s="64" t="s">
        <v>284</v>
      </c>
      <c r="J247" s="19" t="s">
        <v>1</v>
      </c>
      <c r="K247" s="51"/>
      <c r="L247" s="65">
        <f>COUNTIF(N247:AD247, "WIN")/COUNTA(N247:AD247)</f>
        <v>1</v>
      </c>
      <c r="M247" s="51"/>
      <c r="N247" s="59" t="s">
        <v>270</v>
      </c>
      <c r="O247" s="72"/>
      <c r="P247" s="66" t="s">
        <v>270</v>
      </c>
      <c r="Q247" s="72"/>
      <c r="R247" s="59" t="s">
        <v>270</v>
      </c>
      <c r="S247" s="72"/>
      <c r="T247" s="66" t="s">
        <v>270</v>
      </c>
      <c r="U247" s="72"/>
      <c r="V247" s="66" t="s">
        <v>270</v>
      </c>
      <c r="X247" s="66" t="s">
        <v>270</v>
      </c>
      <c r="Z247" s="66" t="s">
        <v>270</v>
      </c>
      <c r="AB247" s="66" t="s">
        <v>270</v>
      </c>
      <c r="AD247" s="66" t="s">
        <v>270</v>
      </c>
    </row>
    <row r="248" spans="1:30" x14ac:dyDescent="0.2">
      <c r="A248" s="101"/>
      <c r="B248" s="37" t="s">
        <v>232</v>
      </c>
      <c r="D248" s="37" t="s">
        <v>230</v>
      </c>
      <c r="F248" s="22" t="s">
        <v>267</v>
      </c>
      <c r="H248" s="22" t="s">
        <v>265</v>
      </c>
      <c r="J248" s="20" t="s">
        <v>250</v>
      </c>
      <c r="K248" s="51"/>
      <c r="M248" s="51"/>
      <c r="N248" s="72"/>
      <c r="O248" s="72"/>
      <c r="P248" s="72"/>
      <c r="Q248" s="72"/>
      <c r="R248" s="72"/>
      <c r="S248" s="72"/>
      <c r="T248" s="72"/>
      <c r="U248" s="72"/>
      <c r="V248" s="72"/>
    </row>
    <row r="249" spans="1:30" x14ac:dyDescent="0.2">
      <c r="A249" s="101">
        <f>SUM(B249:J249)</f>
        <v>63.849999999999994</v>
      </c>
      <c r="B249" s="80">
        <v>12.8</v>
      </c>
      <c r="C249" s="73"/>
      <c r="D249" s="80">
        <v>11.6</v>
      </c>
      <c r="E249" s="73"/>
      <c r="F249" s="96">
        <v>9.4499999999999993</v>
      </c>
      <c r="G249" s="73"/>
      <c r="H249" s="95">
        <v>18</v>
      </c>
      <c r="I249" s="73"/>
      <c r="J249" s="91">
        <v>12</v>
      </c>
      <c r="K249" s="51"/>
      <c r="M249" s="51"/>
      <c r="S249" s="102"/>
      <c r="Z249" s="102"/>
      <c r="AB249" s="72"/>
      <c r="AC249" s="73"/>
      <c r="AD249" s="102"/>
    </row>
    <row r="250" spans="1:30" x14ac:dyDescent="0.2">
      <c r="A250" s="101">
        <f>SUM(B250:J250)</f>
        <v>73.849999999999994</v>
      </c>
      <c r="B250" s="80">
        <v>15.6</v>
      </c>
      <c r="C250" s="73"/>
      <c r="D250" s="80">
        <v>11.6</v>
      </c>
      <c r="E250" s="73"/>
      <c r="F250" s="96">
        <v>12.15</v>
      </c>
      <c r="G250" s="73"/>
      <c r="H250" s="95">
        <v>22.5</v>
      </c>
      <c r="I250" s="73"/>
      <c r="J250" s="91">
        <v>12</v>
      </c>
      <c r="K250" s="51"/>
      <c r="M250" s="51"/>
      <c r="Z250" s="102"/>
      <c r="AB250" s="72"/>
      <c r="AC250" s="73"/>
      <c r="AD250" s="102"/>
    </row>
    <row r="251" spans="1:30" x14ac:dyDescent="0.2">
      <c r="A251" s="63">
        <f>SUM(B251:J251)</f>
        <v>101.0082</v>
      </c>
      <c r="B251" s="80">
        <f>21.6</f>
        <v>21.6</v>
      </c>
      <c r="C251" s="73"/>
      <c r="D251" s="80">
        <f>17.4</f>
        <v>17.399999999999999</v>
      </c>
      <c r="E251" s="73"/>
      <c r="F251" s="98">
        <f>15.75</f>
        <v>15.75</v>
      </c>
      <c r="G251" s="73"/>
      <c r="H251" s="95">
        <f>27*1.0466</f>
        <v>28.258199999999999</v>
      </c>
      <c r="I251" s="73"/>
      <c r="J251" s="91">
        <f>18</f>
        <v>18</v>
      </c>
      <c r="K251" s="51"/>
      <c r="M251" s="51"/>
      <c r="Z251" s="102"/>
      <c r="AB251" s="72"/>
      <c r="AC251" s="73"/>
      <c r="AD251" s="144"/>
    </row>
    <row r="252" spans="1:30" x14ac:dyDescent="0.2">
      <c r="A252" s="101">
        <f>SUM(B252:J252)</f>
        <v>110.15</v>
      </c>
      <c r="B252" s="80">
        <v>24.8</v>
      </c>
      <c r="C252" s="73"/>
      <c r="D252" s="80">
        <v>17.399999999999999</v>
      </c>
      <c r="E252" s="73"/>
      <c r="F252" s="96">
        <v>18.45</v>
      </c>
      <c r="G252" s="73"/>
      <c r="H252" s="95">
        <v>31.5</v>
      </c>
      <c r="I252" s="73"/>
      <c r="J252" s="91">
        <v>18</v>
      </c>
      <c r="K252" s="51"/>
      <c r="M252" s="51"/>
      <c r="R252" s="71"/>
      <c r="T252" s="72"/>
      <c r="Z252" s="102"/>
      <c r="AB252" s="72"/>
      <c r="AC252" s="73"/>
      <c r="AD252" s="102"/>
    </row>
    <row r="253" spans="1:30" x14ac:dyDescent="0.2">
      <c r="A253" s="5"/>
      <c r="B253" s="82" t="s">
        <v>107</v>
      </c>
      <c r="D253" s="88" t="s">
        <v>126</v>
      </c>
      <c r="F253" s="9" t="s">
        <v>132</v>
      </c>
      <c r="H253" s="74" t="s">
        <v>114</v>
      </c>
      <c r="J253" s="82" t="s">
        <v>107</v>
      </c>
      <c r="K253" s="51"/>
      <c r="M253" s="51"/>
      <c r="O253" s="2"/>
      <c r="R253" s="71"/>
    </row>
    <row r="254" spans="1:30" x14ac:dyDescent="0.2">
      <c r="A254" s="62" t="s">
        <v>162</v>
      </c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7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</row>
    <row r="255" spans="1:30" x14ac:dyDescent="0.2">
      <c r="A255" s="63" t="s">
        <v>54</v>
      </c>
      <c r="B255" s="42" t="s">
        <v>6</v>
      </c>
      <c r="D255" s="19" t="s">
        <v>211</v>
      </c>
      <c r="F255" s="19" t="s">
        <v>281</v>
      </c>
      <c r="H255" s="64" t="s">
        <v>162</v>
      </c>
      <c r="J255" s="42" t="s">
        <v>213</v>
      </c>
      <c r="K255" s="51"/>
      <c r="L255" s="65">
        <f>COUNTIF(N255:AD255, "WIN")/COUNTA(N255:AD255)</f>
        <v>0.66666666666666663</v>
      </c>
      <c r="M255" s="51"/>
      <c r="N255" s="58" t="s">
        <v>270</v>
      </c>
      <c r="P255" s="58" t="s">
        <v>270</v>
      </c>
      <c r="R255" s="61" t="s">
        <v>273</v>
      </c>
      <c r="T255" s="58" t="s">
        <v>270</v>
      </c>
      <c r="V255" s="59" t="s">
        <v>270</v>
      </c>
      <c r="X255" s="60" t="s">
        <v>273</v>
      </c>
      <c r="Z255" s="58" t="s">
        <v>270</v>
      </c>
      <c r="AB255" s="58" t="s">
        <v>270</v>
      </c>
      <c r="AD255" s="61" t="s">
        <v>273</v>
      </c>
    </row>
    <row r="256" spans="1:30" x14ac:dyDescent="0.2">
      <c r="A256" s="101"/>
      <c r="B256" s="37" t="s">
        <v>231</v>
      </c>
      <c r="D256" s="20" t="s">
        <v>250</v>
      </c>
      <c r="F256" s="20" t="s">
        <v>250</v>
      </c>
      <c r="H256" s="22" t="s">
        <v>265</v>
      </c>
      <c r="J256" s="37" t="s">
        <v>233</v>
      </c>
      <c r="K256" s="51"/>
      <c r="M256" s="51"/>
    </row>
    <row r="257" spans="1:30" x14ac:dyDescent="0.2">
      <c r="A257" s="101">
        <f>SUM(B257:J257)</f>
        <v>66.95</v>
      </c>
      <c r="B257" s="78">
        <v>18</v>
      </c>
      <c r="D257" s="91">
        <v>11.2</v>
      </c>
      <c r="F257" s="89">
        <v>27.6</v>
      </c>
      <c r="H257" s="61">
        <v>8.4</v>
      </c>
      <c r="J257" s="81">
        <v>1.75</v>
      </c>
      <c r="K257" s="51"/>
      <c r="M257" s="51"/>
      <c r="N257" s="72"/>
      <c r="O257" s="72"/>
      <c r="P257" s="72"/>
      <c r="R257" s="71"/>
      <c r="T257" s="72"/>
      <c r="U257" s="73"/>
      <c r="Z257" s="71"/>
      <c r="AB257" s="102"/>
      <c r="AD257" s="105"/>
    </row>
    <row r="258" spans="1:30" x14ac:dyDescent="0.2">
      <c r="A258" s="101">
        <f>SUM(B258:J258)</f>
        <v>74.25</v>
      </c>
      <c r="B258" s="78">
        <v>22.5</v>
      </c>
      <c r="D258" s="91">
        <v>11.2</v>
      </c>
      <c r="F258" s="89">
        <v>27.6</v>
      </c>
      <c r="H258" s="61">
        <v>10.4</v>
      </c>
      <c r="J258" s="81">
        <v>2.5499999999999998</v>
      </c>
      <c r="K258" s="51"/>
      <c r="M258" s="51"/>
      <c r="Z258" s="71"/>
      <c r="AB258" s="102"/>
      <c r="AD258" s="105"/>
    </row>
    <row r="259" spans="1:30" x14ac:dyDescent="0.2">
      <c r="A259" s="63">
        <f>SUM(B259:J259)</f>
        <v>104.68744</v>
      </c>
      <c r="B259" s="78">
        <f>27*1.0466</f>
        <v>28.258199999999999</v>
      </c>
      <c r="D259" s="91">
        <v>16.7</v>
      </c>
      <c r="F259" s="89">
        <f>41.4*1.0466</f>
        <v>43.329239999999999</v>
      </c>
      <c r="H259" s="61">
        <v>12.8</v>
      </c>
      <c r="J259" s="81">
        <v>3.6</v>
      </c>
      <c r="K259" s="51"/>
      <c r="M259" s="51"/>
      <c r="T259" s="71"/>
      <c r="U259" s="73"/>
      <c r="Z259" s="71"/>
      <c r="AB259" s="102"/>
      <c r="AD259" s="148"/>
    </row>
    <row r="260" spans="1:30" x14ac:dyDescent="0.2">
      <c r="A260" s="101">
        <f>SUM(B260:J260)</f>
        <v>108.85</v>
      </c>
      <c r="B260" s="78">
        <v>31.5</v>
      </c>
      <c r="D260" s="91">
        <v>16.7</v>
      </c>
      <c r="F260" s="89">
        <v>41.4</v>
      </c>
      <c r="H260" s="61">
        <v>14.8</v>
      </c>
      <c r="J260" s="81">
        <v>4.45</v>
      </c>
      <c r="K260" s="51"/>
      <c r="M260" s="51"/>
      <c r="R260" s="102"/>
      <c r="T260" s="71"/>
      <c r="U260" s="73"/>
      <c r="Z260" s="71"/>
      <c r="AB260" s="102"/>
      <c r="AD260" s="105"/>
    </row>
    <row r="261" spans="1:30" x14ac:dyDescent="0.2">
      <c r="F261" s="74" t="s">
        <v>114</v>
      </c>
      <c r="H261" s="9" t="s">
        <v>132</v>
      </c>
      <c r="J261" s="9" t="s">
        <v>132</v>
      </c>
      <c r="K261" s="51"/>
      <c r="M261" s="51"/>
      <c r="O261" s="2"/>
      <c r="R261" s="102"/>
    </row>
    <row r="262" spans="1:30" x14ac:dyDescent="0.2">
      <c r="A262" s="62" t="s">
        <v>160</v>
      </c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7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</row>
    <row r="263" spans="1:30" x14ac:dyDescent="0.2">
      <c r="A263" s="63" t="s">
        <v>54</v>
      </c>
      <c r="B263" s="19" t="s">
        <v>95</v>
      </c>
      <c r="D263" s="64" t="s">
        <v>160</v>
      </c>
      <c r="F263" s="64" t="s">
        <v>163</v>
      </c>
      <c r="H263" s="64" t="s">
        <v>261</v>
      </c>
      <c r="J263" s="42" t="s">
        <v>149</v>
      </c>
      <c r="K263" s="51"/>
      <c r="L263" s="65">
        <f>COUNTIF(N263:AD263, "WIN")/COUNTA(N263:AD263)</f>
        <v>0.55555555555555558</v>
      </c>
      <c r="M263" s="51"/>
      <c r="N263" s="61" t="s">
        <v>273</v>
      </c>
      <c r="P263" s="58" t="s">
        <v>270</v>
      </c>
      <c r="R263" s="58" t="s">
        <v>270</v>
      </c>
      <c r="T263" s="61" t="s">
        <v>273</v>
      </c>
      <c r="V263" s="61" t="s">
        <v>273</v>
      </c>
      <c r="X263" s="58" t="s">
        <v>270</v>
      </c>
      <c r="Z263" s="58" t="s">
        <v>270</v>
      </c>
      <c r="AB263" s="58" t="s">
        <v>270</v>
      </c>
      <c r="AD263" s="61" t="s">
        <v>273</v>
      </c>
    </row>
    <row r="264" spans="1:30" x14ac:dyDescent="0.2">
      <c r="A264" s="101"/>
      <c r="B264" s="20" t="s">
        <v>254</v>
      </c>
      <c r="D264" s="22" t="s">
        <v>267</v>
      </c>
      <c r="F264" s="22" t="s">
        <v>266</v>
      </c>
      <c r="H264" s="22" t="s">
        <v>266</v>
      </c>
      <c r="J264" s="37" t="s">
        <v>230</v>
      </c>
      <c r="K264" s="51"/>
      <c r="M264" s="51"/>
      <c r="N264" s="102"/>
      <c r="O264" s="102"/>
    </row>
    <row r="265" spans="1:30" x14ac:dyDescent="0.2">
      <c r="A265" s="101">
        <f>SUM(B265:J265)</f>
        <v>54.05</v>
      </c>
      <c r="B265" s="92">
        <v>1.75</v>
      </c>
      <c r="D265" s="61">
        <v>4.2</v>
      </c>
      <c r="F265" s="96">
        <v>11.7</v>
      </c>
      <c r="H265" s="97">
        <v>25.2</v>
      </c>
      <c r="J265" s="80">
        <v>11.2</v>
      </c>
      <c r="K265" s="51"/>
      <c r="M265" s="51"/>
      <c r="N265" s="102"/>
      <c r="O265" s="102"/>
      <c r="T265" s="72"/>
      <c r="U265" s="73"/>
      <c r="Z265" s="71"/>
      <c r="AB265" s="102"/>
      <c r="AD265" s="102"/>
    </row>
    <row r="266" spans="1:30" x14ac:dyDescent="0.2">
      <c r="A266" s="101">
        <f>SUM(B266:J266)</f>
        <v>68.649999999999991</v>
      </c>
      <c r="B266" s="92">
        <v>2.5499999999999998</v>
      </c>
      <c r="D266" s="61">
        <v>5.4</v>
      </c>
      <c r="F266" s="96">
        <v>11.7</v>
      </c>
      <c r="H266" s="97">
        <v>37.799999999999997</v>
      </c>
      <c r="J266" s="80">
        <v>11.2</v>
      </c>
      <c r="K266" s="51"/>
      <c r="M266" s="51"/>
      <c r="Z266" s="71"/>
      <c r="AB266" s="102"/>
      <c r="AD266" s="102"/>
    </row>
    <row r="267" spans="1:30" x14ac:dyDescent="0.2">
      <c r="A267" s="63">
        <f>SUM(B267:J267)</f>
        <v>101.2</v>
      </c>
      <c r="B267" s="92">
        <v>3.6</v>
      </c>
      <c r="D267" s="61">
        <v>7</v>
      </c>
      <c r="F267" s="96">
        <v>23.4</v>
      </c>
      <c r="H267" s="97">
        <f>50.4</f>
        <v>50.4</v>
      </c>
      <c r="J267" s="80">
        <v>16.8</v>
      </c>
      <c r="K267" s="51"/>
      <c r="M267" s="51"/>
      <c r="U267" s="73"/>
      <c r="Z267" s="71"/>
      <c r="AB267" s="102"/>
      <c r="AD267" s="102"/>
    </row>
    <row r="268" spans="1:30" x14ac:dyDescent="0.2">
      <c r="A268" s="101">
        <f>SUM(B268:J268)</f>
        <v>115.85</v>
      </c>
      <c r="B268" s="92">
        <v>4.45</v>
      </c>
      <c r="D268" s="61">
        <v>8.1999999999999993</v>
      </c>
      <c r="F268" s="96">
        <v>23.4</v>
      </c>
      <c r="H268" s="97">
        <v>63</v>
      </c>
      <c r="J268" s="80">
        <v>16.8</v>
      </c>
      <c r="K268" s="51"/>
      <c r="M268" s="51"/>
      <c r="Q268" s="73"/>
      <c r="U268" s="73"/>
      <c r="V268" s="72"/>
      <c r="Z268" s="145"/>
      <c r="AB268" s="102"/>
      <c r="AD268" s="102"/>
    </row>
    <row r="269" spans="1:30" x14ac:dyDescent="0.2">
      <c r="A269" s="107"/>
      <c r="B269" s="82" t="s">
        <v>107</v>
      </c>
      <c r="D269" s="75" t="s">
        <v>133</v>
      </c>
      <c r="F269" s="85" t="s">
        <v>86</v>
      </c>
      <c r="H269" s="85" t="s">
        <v>86</v>
      </c>
      <c r="J269" s="82" t="s">
        <v>107</v>
      </c>
      <c r="K269" s="51"/>
      <c r="M269" s="51"/>
    </row>
    <row r="270" spans="1:30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7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</row>
    <row r="271" spans="1:30" x14ac:dyDescent="0.2">
      <c r="A271" s="2"/>
      <c r="B271" s="72"/>
      <c r="D271" s="72"/>
      <c r="E271" s="72"/>
      <c r="F271" s="72"/>
      <c r="G271" s="72"/>
      <c r="H271" s="72"/>
      <c r="I271" s="71"/>
      <c r="J271" s="102"/>
      <c r="L271" s="102"/>
      <c r="M271" s="102"/>
      <c r="N271" s="102"/>
      <c r="P271" s="102"/>
      <c r="Q271" s="71"/>
      <c r="R271" s="71"/>
      <c r="S271" s="71"/>
      <c r="T271" s="71"/>
      <c r="U271" s="72"/>
      <c r="V271" s="71"/>
      <c r="W271" s="72"/>
      <c r="X271" s="71"/>
      <c r="Y271" s="72"/>
      <c r="Z271" s="102"/>
      <c r="AA271" s="72"/>
      <c r="AB271" s="71"/>
      <c r="AC271" s="72"/>
      <c r="AD271" s="71"/>
    </row>
    <row r="272" spans="1:30" x14ac:dyDescent="0.2">
      <c r="K272" s="51"/>
      <c r="L272" s="57"/>
      <c r="M272" s="51"/>
      <c r="N272" s="162" t="s">
        <v>90</v>
      </c>
      <c r="O272" s="163"/>
      <c r="P272" s="162" t="s">
        <v>154</v>
      </c>
      <c r="Q272" s="163"/>
      <c r="R272" s="162" t="s">
        <v>166</v>
      </c>
      <c r="S272" s="163"/>
      <c r="T272" s="162" t="s">
        <v>160</v>
      </c>
      <c r="U272" s="163"/>
      <c r="V272" s="162" t="s">
        <v>159</v>
      </c>
      <c r="W272" s="163"/>
      <c r="X272" s="162" t="s">
        <v>166</v>
      </c>
      <c r="Y272" s="163"/>
      <c r="Z272" s="164" t="s">
        <v>4</v>
      </c>
      <c r="AA272" s="163"/>
      <c r="AB272" s="162" t="s">
        <v>155</v>
      </c>
      <c r="AC272" s="163"/>
      <c r="AD272" s="162" t="s">
        <v>154</v>
      </c>
    </row>
    <row r="273" spans="1:30" x14ac:dyDescent="0.2">
      <c r="K273" s="51"/>
      <c r="L273" s="58" t="s">
        <v>270</v>
      </c>
      <c r="M273" s="51"/>
      <c r="N273" s="165" t="s">
        <v>149</v>
      </c>
      <c r="O273" s="155"/>
      <c r="P273" s="166" t="s">
        <v>271</v>
      </c>
      <c r="Q273" s="155"/>
      <c r="R273" s="167" t="s">
        <v>1</v>
      </c>
      <c r="S273" s="155"/>
      <c r="T273" s="166" t="s">
        <v>199</v>
      </c>
      <c r="U273" s="155"/>
      <c r="V273" s="165" t="s">
        <v>149</v>
      </c>
      <c r="W273" s="155"/>
      <c r="X273" s="165" t="s">
        <v>149</v>
      </c>
      <c r="Y273" s="155"/>
      <c r="Z273" s="165" t="s">
        <v>149</v>
      </c>
      <c r="AA273" s="155"/>
      <c r="AB273" s="165" t="s">
        <v>149</v>
      </c>
      <c r="AC273" s="155"/>
      <c r="AD273" s="165" t="s">
        <v>149</v>
      </c>
    </row>
    <row r="274" spans="1:30" x14ac:dyDescent="0.2">
      <c r="K274" s="51"/>
      <c r="L274" s="59" t="s">
        <v>270</v>
      </c>
      <c r="M274" s="51"/>
      <c r="N274" s="165" t="s">
        <v>272</v>
      </c>
      <c r="O274" s="155"/>
      <c r="P274" s="167" t="s">
        <v>89</v>
      </c>
      <c r="Q274" s="155"/>
      <c r="R274" s="165" t="s">
        <v>149</v>
      </c>
      <c r="S274" s="155"/>
      <c r="T274" s="168" t="s">
        <v>211</v>
      </c>
      <c r="U274" s="155"/>
      <c r="V274" s="167" t="s">
        <v>94</v>
      </c>
      <c r="W274" s="155"/>
      <c r="X274" s="168" t="s">
        <v>211</v>
      </c>
      <c r="Y274" s="155"/>
      <c r="Z274" s="168" t="s">
        <v>211</v>
      </c>
      <c r="AA274" s="155"/>
      <c r="AB274" s="168" t="s">
        <v>211</v>
      </c>
      <c r="AC274" s="155"/>
      <c r="AD274" s="167" t="s">
        <v>89</v>
      </c>
    </row>
    <row r="275" spans="1:30" x14ac:dyDescent="0.2">
      <c r="K275" s="51"/>
      <c r="L275" s="60" t="s">
        <v>273</v>
      </c>
      <c r="M275" s="51"/>
      <c r="N275" s="168" t="s">
        <v>211</v>
      </c>
      <c r="O275" s="155"/>
      <c r="P275" s="67" t="s">
        <v>154</v>
      </c>
      <c r="Q275" s="155"/>
      <c r="R275" s="165" t="s">
        <v>272</v>
      </c>
      <c r="S275" s="155"/>
      <c r="T275" s="67" t="s">
        <v>160</v>
      </c>
      <c r="U275" s="155"/>
      <c r="V275" s="67" t="s">
        <v>159</v>
      </c>
      <c r="W275" s="155"/>
      <c r="X275" s="165" t="s">
        <v>272</v>
      </c>
      <c r="Y275" s="155"/>
      <c r="Z275" s="165" t="s">
        <v>272</v>
      </c>
      <c r="AA275" s="155"/>
      <c r="AB275" s="165" t="s">
        <v>272</v>
      </c>
      <c r="AC275" s="155"/>
      <c r="AD275" s="165" t="s">
        <v>272</v>
      </c>
    </row>
    <row r="276" spans="1:30" x14ac:dyDescent="0.2">
      <c r="K276" s="51"/>
      <c r="L276" s="61" t="s">
        <v>273</v>
      </c>
      <c r="M276" s="51"/>
      <c r="N276" s="67" t="s">
        <v>90</v>
      </c>
      <c r="O276" s="155"/>
      <c r="P276" s="67" t="s">
        <v>256</v>
      </c>
      <c r="Q276" s="155"/>
      <c r="R276" s="166" t="s">
        <v>87</v>
      </c>
      <c r="S276" s="155"/>
      <c r="T276" s="67" t="s">
        <v>261</v>
      </c>
      <c r="U276" s="155"/>
      <c r="V276" s="165" t="s">
        <v>272</v>
      </c>
      <c r="W276" s="155"/>
      <c r="X276" s="67" t="s">
        <v>166</v>
      </c>
      <c r="Y276" s="155"/>
      <c r="Z276" s="169" t="s">
        <v>4</v>
      </c>
      <c r="AA276" s="155"/>
      <c r="AB276" s="67" t="s">
        <v>155</v>
      </c>
      <c r="AC276" s="155"/>
      <c r="AD276" s="67" t="s">
        <v>154</v>
      </c>
    </row>
    <row r="277" spans="1:30" x14ac:dyDescent="0.2">
      <c r="A277" s="99" t="s">
        <v>289</v>
      </c>
      <c r="K277" s="51"/>
      <c r="M277" s="51"/>
      <c r="N277" s="167" t="s">
        <v>5</v>
      </c>
      <c r="O277" s="155"/>
      <c r="P277" s="167" t="s">
        <v>5</v>
      </c>
      <c r="Q277" s="155"/>
      <c r="R277" s="67" t="s">
        <v>166</v>
      </c>
      <c r="S277" s="155"/>
      <c r="T277" s="67" t="s">
        <v>163</v>
      </c>
      <c r="U277" s="155"/>
      <c r="V277" s="166" t="s">
        <v>87</v>
      </c>
      <c r="W277" s="155"/>
      <c r="X277" s="167" t="s">
        <v>275</v>
      </c>
      <c r="Y277" s="155"/>
      <c r="Z277" s="167" t="s">
        <v>5</v>
      </c>
      <c r="AA277" s="155"/>
      <c r="AB277" s="167" t="s">
        <v>5</v>
      </c>
      <c r="AC277" s="155"/>
      <c r="AD277" s="167" t="s">
        <v>5</v>
      </c>
    </row>
    <row r="278" spans="1:30" x14ac:dyDescent="0.2">
      <c r="A278" s="62" t="s">
        <v>154</v>
      </c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7"/>
      <c r="M278" s="51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</row>
    <row r="279" spans="1:30" x14ac:dyDescent="0.2">
      <c r="A279" s="63" t="s">
        <v>54</v>
      </c>
      <c r="B279" s="42" t="s">
        <v>199</v>
      </c>
      <c r="D279" s="19" t="s">
        <v>89</v>
      </c>
      <c r="F279" s="19" t="s">
        <v>151</v>
      </c>
      <c r="H279" s="64" t="s">
        <v>154</v>
      </c>
      <c r="J279" s="64" t="s">
        <v>256</v>
      </c>
      <c r="K279" s="51"/>
      <c r="L279" s="65">
        <f>COUNTIF(N279:AD279, "WIN")/COUNTA(N279:AD279)</f>
        <v>1</v>
      </c>
      <c r="M279" s="51"/>
      <c r="N279" s="58" t="s">
        <v>270</v>
      </c>
      <c r="P279" s="58" t="s">
        <v>270</v>
      </c>
      <c r="R279" s="58" t="s">
        <v>270</v>
      </c>
      <c r="T279" s="58" t="s">
        <v>270</v>
      </c>
      <c r="V279" s="58" t="s">
        <v>270</v>
      </c>
      <c r="X279" s="58" t="s">
        <v>270</v>
      </c>
      <c r="Z279" s="58" t="s">
        <v>270</v>
      </c>
      <c r="AB279" s="58" t="s">
        <v>270</v>
      </c>
      <c r="AD279" s="58" t="s">
        <v>270</v>
      </c>
    </row>
    <row r="280" spans="1:30" x14ac:dyDescent="0.2">
      <c r="A280" s="101"/>
      <c r="B280" s="37" t="s">
        <v>234</v>
      </c>
      <c r="D280" s="20" t="s">
        <v>250</v>
      </c>
      <c r="F280" s="20" t="s">
        <v>250</v>
      </c>
      <c r="H280" s="22" t="s">
        <v>265</v>
      </c>
      <c r="J280" s="22" t="s">
        <v>265</v>
      </c>
      <c r="K280" s="51"/>
      <c r="M280" s="51"/>
      <c r="N280" s="102"/>
      <c r="O280" s="102"/>
    </row>
    <row r="281" spans="1:30" x14ac:dyDescent="0.2">
      <c r="A281" s="101">
        <f>SUM(B281:J281)</f>
        <v>72.849999999999994</v>
      </c>
      <c r="B281" s="81">
        <v>5.25</v>
      </c>
      <c r="D281" s="91">
        <v>11.2</v>
      </c>
      <c r="F281" s="89">
        <v>28.4</v>
      </c>
      <c r="H281" s="61">
        <v>10</v>
      </c>
      <c r="J281" s="95">
        <v>18</v>
      </c>
      <c r="K281" s="51"/>
      <c r="M281" s="51"/>
      <c r="V281" s="102"/>
      <c r="Z281" s="102"/>
      <c r="AB281" s="71"/>
      <c r="AD281" s="71"/>
    </row>
    <row r="282" spans="1:30" x14ac:dyDescent="0.2">
      <c r="A282" s="101">
        <f>SUM(B282:J282)</f>
        <v>81.349999999999994</v>
      </c>
      <c r="B282" s="81">
        <v>6.75</v>
      </c>
      <c r="D282" s="91">
        <v>11.2</v>
      </c>
      <c r="F282" s="89">
        <v>28.4</v>
      </c>
      <c r="H282" s="61">
        <v>12.5</v>
      </c>
      <c r="J282" s="95">
        <v>22.5</v>
      </c>
      <c r="K282" s="51"/>
      <c r="M282" s="51"/>
      <c r="Z282" s="102"/>
      <c r="AB282" s="71"/>
      <c r="AD282" s="71"/>
    </row>
    <row r="283" spans="1:30" x14ac:dyDescent="0.2">
      <c r="A283" s="63">
        <f>SUM(B283:J283)</f>
        <v>107.55</v>
      </c>
      <c r="B283" s="81">
        <v>8.75</v>
      </c>
      <c r="D283" s="91">
        <v>16.7</v>
      </c>
      <c r="F283" s="93">
        <v>42.6</v>
      </c>
      <c r="H283" s="61">
        <v>12.5</v>
      </c>
      <c r="J283" s="95">
        <v>27</v>
      </c>
      <c r="K283" s="51"/>
      <c r="M283" s="51"/>
      <c r="V283" s="102"/>
      <c r="Z283" s="102"/>
      <c r="AB283" s="71"/>
      <c r="AD283" s="71"/>
    </row>
    <row r="284" spans="1:30" x14ac:dyDescent="0.2">
      <c r="A284" s="101">
        <f>SUM(B284:J284)</f>
        <v>113.55</v>
      </c>
      <c r="B284" s="81">
        <v>10.25</v>
      </c>
      <c r="D284" s="91">
        <v>16.7</v>
      </c>
      <c r="F284" s="89">
        <v>42.6</v>
      </c>
      <c r="H284" s="61">
        <v>12.5</v>
      </c>
      <c r="J284" s="95">
        <v>31.5</v>
      </c>
      <c r="K284" s="51"/>
      <c r="M284" s="51"/>
      <c r="T284" s="71"/>
      <c r="V284" s="102"/>
      <c r="Z284" s="102"/>
      <c r="AB284" s="71"/>
      <c r="AD284" s="71"/>
    </row>
    <row r="285" spans="1:30" x14ac:dyDescent="0.2">
      <c r="B285" s="82" t="s">
        <v>107</v>
      </c>
      <c r="H285" s="75" t="s">
        <v>133</v>
      </c>
      <c r="K285" s="51"/>
      <c r="M285" s="51"/>
      <c r="S285" s="2"/>
      <c r="T285" s="71"/>
    </row>
    <row r="286" spans="1:30" x14ac:dyDescent="0.2">
      <c r="A286" s="57" t="s">
        <v>161</v>
      </c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7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</row>
    <row r="287" spans="1:30" x14ac:dyDescent="0.2">
      <c r="A287" s="70" t="s">
        <v>279</v>
      </c>
      <c r="B287" s="64" t="s">
        <v>161</v>
      </c>
      <c r="C287" s="2"/>
      <c r="D287" s="19" t="s">
        <v>88</v>
      </c>
      <c r="E287" s="2"/>
      <c r="F287" s="42" t="s">
        <v>10</v>
      </c>
      <c r="G287" s="2"/>
      <c r="H287" s="42" t="s">
        <v>278</v>
      </c>
      <c r="J287" s="64" t="s">
        <v>155</v>
      </c>
      <c r="K287" s="51"/>
      <c r="L287" s="65">
        <f>COUNTIF(N287:AD287, "WIN")/COUNTA(N287:AD287)</f>
        <v>0.66666666666666663</v>
      </c>
      <c r="M287" s="51"/>
      <c r="N287" s="66" t="s">
        <v>270</v>
      </c>
      <c r="O287" s="155"/>
      <c r="P287" s="66" t="s">
        <v>270</v>
      </c>
      <c r="Q287" s="155"/>
      <c r="R287" s="67" t="s">
        <v>273</v>
      </c>
      <c r="S287" s="155"/>
      <c r="T287" s="66" t="s">
        <v>270</v>
      </c>
      <c r="U287" s="155"/>
      <c r="V287" s="67" t="s">
        <v>273</v>
      </c>
      <c r="W287" s="160"/>
      <c r="X287" s="66" t="s">
        <v>270</v>
      </c>
      <c r="Y287" s="155"/>
      <c r="Z287" s="66" t="s">
        <v>270</v>
      </c>
      <c r="AA287" s="155"/>
      <c r="AB287" s="66" t="s">
        <v>270</v>
      </c>
      <c r="AC287" s="155"/>
      <c r="AD287" s="67" t="s">
        <v>273</v>
      </c>
    </row>
    <row r="288" spans="1:30" x14ac:dyDescent="0.2">
      <c r="A288" s="103"/>
      <c r="B288" s="22" t="s">
        <v>265</v>
      </c>
      <c r="D288" s="20" t="s">
        <v>253</v>
      </c>
      <c r="F288" s="37" t="s">
        <v>232</v>
      </c>
      <c r="H288" s="37" t="s">
        <v>230</v>
      </c>
      <c r="J288" s="22" t="s">
        <v>266</v>
      </c>
      <c r="K288" s="51"/>
      <c r="M288" s="51"/>
      <c r="N288" s="102"/>
      <c r="O288" s="102"/>
      <c r="P288" s="102"/>
      <c r="Q288" s="102"/>
      <c r="R288" s="102"/>
      <c r="S288" s="102"/>
      <c r="T288" s="102"/>
      <c r="U288" s="102"/>
      <c r="V288" s="102"/>
    </row>
    <row r="289" spans="1:30" x14ac:dyDescent="0.2">
      <c r="A289" s="103">
        <f>SUM(B289:J289)</f>
        <v>64.849999999999994</v>
      </c>
      <c r="B289" s="95">
        <v>18</v>
      </c>
      <c r="D289" s="92">
        <v>4.2</v>
      </c>
      <c r="F289" s="81">
        <v>3.2</v>
      </c>
      <c r="H289" s="77">
        <v>31.95</v>
      </c>
      <c r="J289" s="96">
        <v>7.5</v>
      </c>
      <c r="K289" s="51"/>
      <c r="M289" s="51"/>
      <c r="S289" s="72"/>
      <c r="Z289" s="72"/>
      <c r="AB289" s="102"/>
      <c r="AD289" s="71"/>
    </row>
    <row r="290" spans="1:30" x14ac:dyDescent="0.2">
      <c r="A290" s="103">
        <f>SUM(B290:J290)</f>
        <v>73.75</v>
      </c>
      <c r="B290" s="95">
        <v>22.5</v>
      </c>
      <c r="D290" s="92">
        <v>5.4</v>
      </c>
      <c r="F290" s="81">
        <v>3.9</v>
      </c>
      <c r="H290" s="77">
        <v>31.95</v>
      </c>
      <c r="J290" s="96">
        <v>10</v>
      </c>
      <c r="K290" s="51"/>
      <c r="M290" s="51"/>
      <c r="Z290" s="72"/>
      <c r="AB290" s="102"/>
      <c r="AD290" s="71"/>
    </row>
    <row r="291" spans="1:30" x14ac:dyDescent="0.2">
      <c r="A291" s="70">
        <f>SUM(B291:J291)</f>
        <v>100.20059000000001</v>
      </c>
      <c r="B291" s="95">
        <f>27</f>
        <v>27</v>
      </c>
      <c r="C291" s="13"/>
      <c r="D291" s="92">
        <f>7</f>
        <v>7</v>
      </c>
      <c r="E291" s="13"/>
      <c r="F291" s="81">
        <f>5.4</f>
        <v>5.4</v>
      </c>
      <c r="G291" s="13"/>
      <c r="H291" s="77">
        <f>46.15*1.0466</f>
        <v>48.30059</v>
      </c>
      <c r="J291" s="96">
        <f>12.5</f>
        <v>12.5</v>
      </c>
      <c r="K291" s="51"/>
      <c r="M291" s="51"/>
      <c r="Z291" s="72"/>
      <c r="AA291" s="13"/>
      <c r="AB291" s="102"/>
      <c r="AC291" s="13"/>
      <c r="AD291" s="71"/>
    </row>
    <row r="292" spans="1:30" x14ac:dyDescent="0.2">
      <c r="A292" s="103">
        <f>SUM(B292:J292)</f>
        <v>109.55000000000001</v>
      </c>
      <c r="B292" s="95">
        <v>31.5</v>
      </c>
      <c r="D292" s="92">
        <v>8.1999999999999993</v>
      </c>
      <c r="F292" s="104">
        <v>6.2</v>
      </c>
      <c r="H292" s="77">
        <v>46.15</v>
      </c>
      <c r="J292" s="96">
        <v>17.5</v>
      </c>
      <c r="K292" s="51"/>
      <c r="M292" s="51"/>
      <c r="Z292" s="72"/>
      <c r="AB292" s="102"/>
      <c r="AD292" s="71"/>
    </row>
    <row r="293" spans="1:30" x14ac:dyDescent="0.2">
      <c r="B293" s="82" t="s">
        <v>107</v>
      </c>
      <c r="H293" s="74" t="s">
        <v>114</v>
      </c>
      <c r="K293" s="51"/>
      <c r="M293" s="51"/>
      <c r="S293" s="2"/>
    </row>
    <row r="294" spans="1:30" x14ac:dyDescent="0.2">
      <c r="A294" s="62" t="s">
        <v>90</v>
      </c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7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</row>
    <row r="295" spans="1:30" x14ac:dyDescent="0.2">
      <c r="A295" s="63" t="s">
        <v>54</v>
      </c>
      <c r="B295" s="42" t="s">
        <v>9</v>
      </c>
      <c r="D295" s="42" t="s">
        <v>202</v>
      </c>
      <c r="F295" s="64" t="s">
        <v>90</v>
      </c>
      <c r="H295" s="64" t="s">
        <v>164</v>
      </c>
      <c r="J295" s="19" t="s">
        <v>1</v>
      </c>
      <c r="K295" s="51"/>
      <c r="L295" s="65" t="e">
        <f>COUNTIF(N295:AD295, "WIN")/COUNTA(N295:AD295)</f>
        <v>#DIV/0!</v>
      </c>
      <c r="M295" s="51"/>
      <c r="Z295" s="2"/>
      <c r="AB295" s="161"/>
      <c r="AD295" s="2"/>
    </row>
    <row r="296" spans="1:30" x14ac:dyDescent="0.2">
      <c r="A296" s="101"/>
      <c r="B296" s="37" t="s">
        <v>232</v>
      </c>
      <c r="D296" s="37" t="s">
        <v>230</v>
      </c>
      <c r="F296" s="22" t="s">
        <v>267</v>
      </c>
      <c r="H296" s="22" t="s">
        <v>266</v>
      </c>
      <c r="J296" s="20" t="s">
        <v>250</v>
      </c>
      <c r="K296" s="51"/>
      <c r="M296" s="51"/>
      <c r="N296" s="72"/>
      <c r="O296" s="72"/>
      <c r="P296" s="72"/>
      <c r="Q296" s="72"/>
      <c r="R296" s="72"/>
      <c r="S296" s="72"/>
      <c r="T296" s="72"/>
      <c r="U296" s="72"/>
      <c r="V296" s="72"/>
    </row>
    <row r="297" spans="1:30" x14ac:dyDescent="0.2">
      <c r="A297" s="101">
        <f>SUM(B297:J297)</f>
        <v>63.249999999999993</v>
      </c>
      <c r="B297" s="80">
        <v>12.8</v>
      </c>
      <c r="C297" s="73"/>
      <c r="D297" s="80">
        <v>11.6</v>
      </c>
      <c r="E297" s="73"/>
      <c r="F297" s="96">
        <v>9.4499999999999993</v>
      </c>
      <c r="G297" s="73"/>
      <c r="H297" s="97">
        <v>17.399999999999999</v>
      </c>
      <c r="I297" s="73"/>
      <c r="J297" s="91">
        <v>12</v>
      </c>
      <c r="K297" s="51"/>
      <c r="M297" s="51"/>
      <c r="S297" s="102"/>
      <c r="Z297" s="102"/>
      <c r="AB297" s="72"/>
      <c r="AC297" s="73"/>
      <c r="AD297" s="102"/>
    </row>
    <row r="298" spans="1:30" x14ac:dyDescent="0.2">
      <c r="A298" s="101">
        <f>SUM(B298:J298)</f>
        <v>68.75</v>
      </c>
      <c r="B298" s="80">
        <v>15.6</v>
      </c>
      <c r="C298" s="73"/>
      <c r="D298" s="80">
        <v>11.6</v>
      </c>
      <c r="E298" s="73"/>
      <c r="F298" s="96">
        <v>12.15</v>
      </c>
      <c r="G298" s="73"/>
      <c r="H298" s="97">
        <v>17.399999999999999</v>
      </c>
      <c r="I298" s="73"/>
      <c r="J298" s="91">
        <v>12</v>
      </c>
      <c r="K298" s="51"/>
      <c r="M298" s="51"/>
      <c r="Z298" s="102"/>
      <c r="AB298" s="72"/>
      <c r="AC298" s="73"/>
      <c r="AD298" s="102"/>
    </row>
    <row r="299" spans="1:30" x14ac:dyDescent="0.2">
      <c r="A299" s="63">
        <f>SUM(B299:J299)</f>
        <v>98.85</v>
      </c>
      <c r="B299" s="80">
        <f>21.6</f>
        <v>21.6</v>
      </c>
      <c r="C299" s="73"/>
      <c r="D299" s="80">
        <f>17.4</f>
        <v>17.399999999999999</v>
      </c>
      <c r="E299" s="73"/>
      <c r="F299" s="98">
        <f>15.75</f>
        <v>15.75</v>
      </c>
      <c r="G299" s="73"/>
      <c r="H299" s="97">
        <v>26.1</v>
      </c>
      <c r="I299" s="73"/>
      <c r="J299" s="91">
        <f>18</f>
        <v>18</v>
      </c>
      <c r="K299" s="51"/>
      <c r="M299" s="51"/>
      <c r="Z299" s="102"/>
      <c r="AB299" s="72"/>
      <c r="AC299" s="73"/>
      <c r="AD299" s="144"/>
    </row>
    <row r="300" spans="1:30" x14ac:dyDescent="0.2">
      <c r="A300" s="101">
        <f>SUM(B300:J300)</f>
        <v>104.75</v>
      </c>
      <c r="B300" s="80">
        <v>24.8</v>
      </c>
      <c r="C300" s="73"/>
      <c r="D300" s="80">
        <v>17.399999999999999</v>
      </c>
      <c r="E300" s="73"/>
      <c r="F300" s="96">
        <v>18.45</v>
      </c>
      <c r="G300" s="73"/>
      <c r="H300" s="97">
        <v>26.1</v>
      </c>
      <c r="I300" s="73"/>
      <c r="J300" s="91">
        <v>18</v>
      </c>
      <c r="K300" s="51"/>
      <c r="M300" s="51"/>
      <c r="R300" s="71"/>
      <c r="T300" s="72"/>
      <c r="Z300" s="102"/>
      <c r="AB300" s="72"/>
      <c r="AC300" s="73"/>
      <c r="AD300" s="102"/>
    </row>
    <row r="301" spans="1:30" x14ac:dyDescent="0.2">
      <c r="A301" s="5"/>
      <c r="B301" s="82" t="s">
        <v>107</v>
      </c>
      <c r="D301" s="88" t="s">
        <v>126</v>
      </c>
      <c r="F301" s="9" t="s">
        <v>132</v>
      </c>
      <c r="J301" s="82" t="s">
        <v>107</v>
      </c>
      <c r="K301" s="51"/>
      <c r="M301" s="51"/>
      <c r="O301" s="2"/>
      <c r="R301" s="71"/>
    </row>
    <row r="302" spans="1:30" x14ac:dyDescent="0.2">
      <c r="A302" s="62" t="s">
        <v>162</v>
      </c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7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</row>
    <row r="303" spans="1:30" x14ac:dyDescent="0.2">
      <c r="A303" s="63" t="s">
        <v>54</v>
      </c>
      <c r="B303" s="42" t="s">
        <v>6</v>
      </c>
      <c r="D303" s="19" t="s">
        <v>211</v>
      </c>
      <c r="F303" s="19" t="s">
        <v>281</v>
      </c>
      <c r="H303" s="64" t="s">
        <v>162</v>
      </c>
      <c r="J303" s="42" t="s">
        <v>213</v>
      </c>
      <c r="K303" s="51"/>
      <c r="L303" s="65">
        <f>COUNTIF(N303:AD303, "WIN")/COUNTA(N303:AD303)</f>
        <v>0.44444444444444442</v>
      </c>
      <c r="M303" s="51"/>
      <c r="N303" s="58" t="s">
        <v>270</v>
      </c>
      <c r="P303" s="58" t="s">
        <v>270</v>
      </c>
      <c r="R303" s="61" t="s">
        <v>273</v>
      </c>
      <c r="T303" s="58" t="s">
        <v>270</v>
      </c>
      <c r="V303" s="59" t="s">
        <v>270</v>
      </c>
      <c r="X303" s="3" t="s">
        <v>290</v>
      </c>
      <c r="Z303" s="3" t="s">
        <v>290</v>
      </c>
      <c r="AB303" s="3" t="s">
        <v>290</v>
      </c>
      <c r="AD303" s="3" t="s">
        <v>290</v>
      </c>
    </row>
    <row r="304" spans="1:30" x14ac:dyDescent="0.2">
      <c r="A304" s="101"/>
      <c r="B304" s="37" t="s">
        <v>231</v>
      </c>
      <c r="D304" s="20" t="s">
        <v>250</v>
      </c>
      <c r="F304" s="20" t="s">
        <v>250</v>
      </c>
      <c r="H304" s="22" t="s">
        <v>265</v>
      </c>
      <c r="J304" s="37" t="s">
        <v>233</v>
      </c>
      <c r="K304" s="51"/>
      <c r="M304" s="51"/>
    </row>
    <row r="305" spans="1:30" x14ac:dyDescent="0.2">
      <c r="A305" s="101">
        <f>SUM(B305:J305)</f>
        <v>66.95</v>
      </c>
      <c r="B305" s="78">
        <v>18</v>
      </c>
      <c r="D305" s="91">
        <v>11.2</v>
      </c>
      <c r="F305" s="89">
        <v>27.6</v>
      </c>
      <c r="H305" s="61">
        <v>8.4</v>
      </c>
      <c r="J305" s="81">
        <v>1.75</v>
      </c>
      <c r="K305" s="51"/>
      <c r="M305" s="51"/>
      <c r="N305" s="72"/>
      <c r="O305" s="72"/>
      <c r="P305" s="72"/>
      <c r="R305" s="71"/>
      <c r="T305" s="72"/>
      <c r="U305" s="73"/>
      <c r="Z305" s="71"/>
      <c r="AB305" s="102"/>
      <c r="AD305" s="105"/>
    </row>
    <row r="306" spans="1:30" x14ac:dyDescent="0.2">
      <c r="A306" s="101">
        <f>SUM(B306:J306)</f>
        <v>74.25</v>
      </c>
      <c r="B306" s="78">
        <v>22.5</v>
      </c>
      <c r="D306" s="91">
        <v>11.2</v>
      </c>
      <c r="F306" s="89">
        <v>27.6</v>
      </c>
      <c r="H306" s="61">
        <v>10.4</v>
      </c>
      <c r="J306" s="81">
        <v>2.5499999999999998</v>
      </c>
      <c r="K306" s="51"/>
      <c r="M306" s="51"/>
      <c r="Z306" s="71"/>
      <c r="AB306" s="102"/>
      <c r="AD306" s="105"/>
    </row>
    <row r="307" spans="1:30" x14ac:dyDescent="0.2">
      <c r="A307" s="63">
        <f>SUM(B307:J307)</f>
        <v>104.68744</v>
      </c>
      <c r="B307" s="78">
        <f>27*1.0466</f>
        <v>28.258199999999999</v>
      </c>
      <c r="D307" s="91">
        <v>16.7</v>
      </c>
      <c r="F307" s="89">
        <f>41.4*1.0466</f>
        <v>43.329239999999999</v>
      </c>
      <c r="H307" s="61">
        <v>12.8</v>
      </c>
      <c r="J307" s="81">
        <v>3.6</v>
      </c>
      <c r="K307" s="51"/>
      <c r="M307" s="51"/>
      <c r="T307" s="71"/>
      <c r="U307" s="73"/>
      <c r="Z307" s="71"/>
      <c r="AB307" s="102"/>
      <c r="AD307" s="148"/>
    </row>
    <row r="308" spans="1:30" x14ac:dyDescent="0.2">
      <c r="A308" s="101">
        <f>SUM(B308:J308)</f>
        <v>108.85</v>
      </c>
      <c r="B308" s="78">
        <v>31.5</v>
      </c>
      <c r="D308" s="91">
        <v>16.7</v>
      </c>
      <c r="F308" s="89">
        <v>41.4</v>
      </c>
      <c r="H308" s="61">
        <v>14.8</v>
      </c>
      <c r="J308" s="81">
        <v>4.45</v>
      </c>
      <c r="K308" s="51"/>
      <c r="M308" s="51"/>
      <c r="R308" s="102"/>
      <c r="T308" s="71"/>
      <c r="U308" s="73"/>
      <c r="Z308" s="71"/>
      <c r="AB308" s="102"/>
      <c r="AD308" s="105"/>
    </row>
    <row r="309" spans="1:30" x14ac:dyDescent="0.2">
      <c r="F309" s="74" t="s">
        <v>114</v>
      </c>
      <c r="H309" s="9" t="s">
        <v>132</v>
      </c>
      <c r="J309" s="9" t="s">
        <v>132</v>
      </c>
      <c r="K309" s="51"/>
      <c r="M309" s="51"/>
      <c r="O309" s="2"/>
      <c r="R309" s="102"/>
    </row>
    <row r="310" spans="1:30" x14ac:dyDescent="0.2">
      <c r="A310" s="62" t="s">
        <v>160</v>
      </c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7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</row>
    <row r="311" spans="1:30" x14ac:dyDescent="0.2">
      <c r="A311" s="63" t="s">
        <v>54</v>
      </c>
      <c r="B311" s="19" t="s">
        <v>95</v>
      </c>
      <c r="D311" s="64" t="s">
        <v>160</v>
      </c>
      <c r="F311" s="64" t="s">
        <v>4</v>
      </c>
      <c r="H311" s="64" t="s">
        <v>261</v>
      </c>
      <c r="J311" s="64" t="s">
        <v>210</v>
      </c>
      <c r="K311" s="51"/>
      <c r="L311" s="65">
        <f>COUNTIF(N311:AD311, "WIN")/COUNTA(N311:AD311)</f>
        <v>0.6</v>
      </c>
      <c r="M311" s="51"/>
      <c r="N311" s="61" t="s">
        <v>273</v>
      </c>
      <c r="O311" s="102"/>
      <c r="P311" s="58" t="s">
        <v>270</v>
      </c>
      <c r="Q311" s="102"/>
      <c r="R311" s="58" t="s">
        <v>270</v>
      </c>
      <c r="S311" s="102"/>
      <c r="T311" s="61" t="s">
        <v>273</v>
      </c>
      <c r="U311" s="102"/>
      <c r="V311" s="58" t="s">
        <v>270</v>
      </c>
      <c r="Z311" s="2"/>
      <c r="AB311" s="2"/>
      <c r="AD311" s="2"/>
    </row>
    <row r="312" spans="1:30" x14ac:dyDescent="0.2">
      <c r="A312" s="101"/>
      <c r="B312" s="20" t="s">
        <v>254</v>
      </c>
      <c r="D312" s="22" t="s">
        <v>267</v>
      </c>
      <c r="F312" s="22" t="s">
        <v>268</v>
      </c>
      <c r="H312" s="22" t="s">
        <v>266</v>
      </c>
      <c r="J312" s="22" t="s">
        <v>265</v>
      </c>
      <c r="K312" s="51"/>
      <c r="M312" s="51"/>
      <c r="N312" s="102"/>
      <c r="O312" s="102"/>
    </row>
    <row r="313" spans="1:30" x14ac:dyDescent="0.2">
      <c r="A313" s="101">
        <f>SUM(B313:J313)</f>
        <v>54.75</v>
      </c>
      <c r="B313" s="92">
        <v>1.75</v>
      </c>
      <c r="D313" s="61">
        <v>4.2</v>
      </c>
      <c r="F313" s="61">
        <v>5.6</v>
      </c>
      <c r="H313" s="97">
        <v>25.2</v>
      </c>
      <c r="J313" s="95">
        <v>18</v>
      </c>
      <c r="K313" s="51"/>
      <c r="M313" s="51"/>
      <c r="N313" s="102"/>
      <c r="O313" s="102"/>
      <c r="T313" s="72"/>
      <c r="U313" s="73"/>
      <c r="Z313" s="71"/>
      <c r="AB313" s="102"/>
      <c r="AD313" s="102"/>
    </row>
    <row r="314" spans="1:30" x14ac:dyDescent="0.2">
      <c r="A314" s="101">
        <f>SUM(B314:J314)</f>
        <v>73.849999999999994</v>
      </c>
      <c r="B314" s="92">
        <v>2.5499999999999998</v>
      </c>
      <c r="D314" s="61">
        <v>5.4</v>
      </c>
      <c r="F314" s="61">
        <v>5.6</v>
      </c>
      <c r="H314" s="97">
        <v>37.799999999999997</v>
      </c>
      <c r="J314" s="95">
        <v>22.5</v>
      </c>
      <c r="K314" s="51"/>
      <c r="M314" s="51"/>
      <c r="Z314" s="71"/>
      <c r="AB314" s="102"/>
      <c r="AD314" s="102"/>
    </row>
    <row r="315" spans="1:30" x14ac:dyDescent="0.2">
      <c r="A315" s="63">
        <f>SUM(B315:J315)</f>
        <v>100.00684</v>
      </c>
      <c r="B315" s="92">
        <v>3.6</v>
      </c>
      <c r="D315" s="61">
        <v>7</v>
      </c>
      <c r="F315" s="61">
        <v>8.4</v>
      </c>
      <c r="H315" s="97">
        <f>50.4*1.0466</f>
        <v>52.748639999999995</v>
      </c>
      <c r="J315" s="95">
        <f>27*1.0466</f>
        <v>28.258199999999999</v>
      </c>
      <c r="K315" s="51"/>
      <c r="M315" s="51"/>
      <c r="U315" s="73"/>
      <c r="Z315" s="71"/>
      <c r="AB315" s="102"/>
      <c r="AD315" s="102"/>
    </row>
    <row r="316" spans="1:30" x14ac:dyDescent="0.2">
      <c r="A316" s="101">
        <f>SUM(B316:J316)</f>
        <v>115.55</v>
      </c>
      <c r="B316" s="92">
        <v>4.45</v>
      </c>
      <c r="D316" s="61">
        <v>8.1999999999999993</v>
      </c>
      <c r="F316" s="61">
        <v>8.4</v>
      </c>
      <c r="H316" s="97">
        <v>63</v>
      </c>
      <c r="J316" s="95">
        <v>31.5</v>
      </c>
      <c r="K316" s="51"/>
      <c r="M316" s="51"/>
      <c r="Q316" s="73"/>
      <c r="U316" s="73"/>
      <c r="V316" s="72"/>
      <c r="Z316" s="145"/>
      <c r="AB316" s="102"/>
      <c r="AD316" s="102"/>
    </row>
    <row r="317" spans="1:30" x14ac:dyDescent="0.2">
      <c r="A317" s="107"/>
      <c r="B317" s="82" t="s">
        <v>107</v>
      </c>
      <c r="D317" s="75" t="s">
        <v>133</v>
      </c>
      <c r="F317" s="72"/>
      <c r="H317" s="74" t="s">
        <v>114</v>
      </c>
      <c r="J317" s="74" t="s">
        <v>114</v>
      </c>
      <c r="K317" s="51"/>
      <c r="M317" s="51"/>
    </row>
    <row r="318" spans="1:30" x14ac:dyDescent="0.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7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</row>
    <row r="319" spans="1:30" x14ac:dyDescent="0.2">
      <c r="A319" s="2"/>
      <c r="B319" s="72"/>
      <c r="D319" s="72"/>
      <c r="E319" s="72"/>
      <c r="F319" s="72"/>
      <c r="G319" s="72"/>
      <c r="H319" s="72"/>
      <c r="I319" s="71"/>
      <c r="J319" s="102"/>
      <c r="L319" s="102"/>
      <c r="M319" s="102"/>
      <c r="N319" s="102"/>
      <c r="P319" s="102"/>
      <c r="Q319" s="71"/>
      <c r="R319" s="71"/>
      <c r="S319" s="71"/>
      <c r="T319" s="71"/>
      <c r="U319" s="72"/>
      <c r="V319" s="71"/>
      <c r="W319" s="72"/>
      <c r="X319" s="71"/>
      <c r="Y319" s="72"/>
      <c r="Z319" s="102"/>
      <c r="AA319" s="72"/>
      <c r="AB319" s="71"/>
      <c r="AC319" s="72"/>
      <c r="AD319" s="71"/>
    </row>
    <row r="320" spans="1:30" x14ac:dyDescent="0.2">
      <c r="K320" s="51"/>
      <c r="L320" s="57"/>
      <c r="M320" s="51"/>
      <c r="N320" s="162" t="s">
        <v>90</v>
      </c>
      <c r="O320" s="163"/>
      <c r="P320" s="162" t="s">
        <v>154</v>
      </c>
      <c r="Q320" s="163"/>
      <c r="R320" s="162" t="s">
        <v>166</v>
      </c>
      <c r="S320" s="163"/>
      <c r="T320" s="162" t="s">
        <v>160</v>
      </c>
      <c r="U320" s="163"/>
      <c r="V320" s="162" t="s">
        <v>159</v>
      </c>
      <c r="W320" s="163"/>
      <c r="X320" s="162" t="s">
        <v>166</v>
      </c>
      <c r="Y320" s="163"/>
      <c r="Z320" s="164" t="s">
        <v>4</v>
      </c>
      <c r="AA320" s="163"/>
      <c r="AB320" s="162" t="s">
        <v>155</v>
      </c>
      <c r="AC320" s="163"/>
      <c r="AD320" s="162" t="s">
        <v>154</v>
      </c>
    </row>
    <row r="321" spans="1:30" x14ac:dyDescent="0.2">
      <c r="K321" s="51"/>
      <c r="L321" s="58" t="s">
        <v>270</v>
      </c>
      <c r="M321" s="51"/>
      <c r="N321" s="165" t="s">
        <v>149</v>
      </c>
      <c r="O321" s="155"/>
      <c r="P321" s="166" t="s">
        <v>271</v>
      </c>
      <c r="Q321" s="155"/>
      <c r="R321" s="167" t="s">
        <v>1</v>
      </c>
      <c r="S321" s="155"/>
      <c r="T321" s="166" t="s">
        <v>199</v>
      </c>
      <c r="U321" s="155"/>
      <c r="V321" s="165" t="s">
        <v>149</v>
      </c>
      <c r="W321" s="155"/>
      <c r="X321" s="165" t="s">
        <v>149</v>
      </c>
      <c r="Y321" s="155"/>
      <c r="Z321" s="165" t="s">
        <v>149</v>
      </c>
      <c r="AA321" s="155"/>
      <c r="AB321" s="165" t="s">
        <v>149</v>
      </c>
      <c r="AC321" s="155"/>
      <c r="AD321" s="165" t="s">
        <v>149</v>
      </c>
    </row>
    <row r="322" spans="1:30" x14ac:dyDescent="0.2">
      <c r="K322" s="51"/>
      <c r="L322" s="59" t="s">
        <v>270</v>
      </c>
      <c r="M322" s="51"/>
      <c r="N322" s="165" t="s">
        <v>272</v>
      </c>
      <c r="O322" s="155"/>
      <c r="P322" s="167" t="s">
        <v>89</v>
      </c>
      <c r="Q322" s="155"/>
      <c r="R322" s="165" t="s">
        <v>149</v>
      </c>
      <c r="S322" s="155"/>
      <c r="T322" s="168" t="s">
        <v>211</v>
      </c>
      <c r="U322" s="155"/>
      <c r="V322" s="167" t="s">
        <v>94</v>
      </c>
      <c r="W322" s="155"/>
      <c r="X322" s="168" t="s">
        <v>211</v>
      </c>
      <c r="Y322" s="155"/>
      <c r="Z322" s="168" t="s">
        <v>211</v>
      </c>
      <c r="AA322" s="155"/>
      <c r="AB322" s="168" t="s">
        <v>211</v>
      </c>
      <c r="AC322" s="155"/>
      <c r="AD322" s="167" t="s">
        <v>89</v>
      </c>
    </row>
    <row r="323" spans="1:30" x14ac:dyDescent="0.2">
      <c r="K323" s="51"/>
      <c r="L323" s="60" t="s">
        <v>273</v>
      </c>
      <c r="M323" s="51"/>
      <c r="N323" s="168" t="s">
        <v>211</v>
      </c>
      <c r="O323" s="155"/>
      <c r="P323" s="67" t="s">
        <v>154</v>
      </c>
      <c r="Q323" s="155"/>
      <c r="R323" s="165" t="s">
        <v>272</v>
      </c>
      <c r="S323" s="155"/>
      <c r="T323" s="67" t="s">
        <v>160</v>
      </c>
      <c r="U323" s="155"/>
      <c r="V323" s="67" t="s">
        <v>159</v>
      </c>
      <c r="W323" s="155"/>
      <c r="X323" s="165" t="s">
        <v>272</v>
      </c>
      <c r="Y323" s="155"/>
      <c r="Z323" s="165" t="s">
        <v>272</v>
      </c>
      <c r="AA323" s="155"/>
      <c r="AB323" s="165" t="s">
        <v>272</v>
      </c>
      <c r="AC323" s="155"/>
      <c r="AD323" s="165" t="s">
        <v>272</v>
      </c>
    </row>
    <row r="324" spans="1:30" x14ac:dyDescent="0.2">
      <c r="K324" s="51"/>
      <c r="L324" s="61" t="s">
        <v>273</v>
      </c>
      <c r="M324" s="51"/>
      <c r="N324" s="67" t="s">
        <v>90</v>
      </c>
      <c r="O324" s="155"/>
      <c r="P324" s="67" t="s">
        <v>256</v>
      </c>
      <c r="Q324" s="155"/>
      <c r="R324" s="166" t="s">
        <v>87</v>
      </c>
      <c r="S324" s="155"/>
      <c r="T324" s="67" t="s">
        <v>261</v>
      </c>
      <c r="U324" s="155"/>
      <c r="V324" s="165" t="s">
        <v>272</v>
      </c>
      <c r="W324" s="155"/>
      <c r="X324" s="67" t="s">
        <v>166</v>
      </c>
      <c r="Y324" s="155"/>
      <c r="Z324" s="169" t="s">
        <v>4</v>
      </c>
      <c r="AA324" s="155"/>
      <c r="AB324" s="67" t="s">
        <v>155</v>
      </c>
      <c r="AC324" s="155"/>
      <c r="AD324" s="67" t="s">
        <v>154</v>
      </c>
    </row>
    <row r="325" spans="1:30" x14ac:dyDescent="0.2">
      <c r="A325" s="99" t="s">
        <v>291</v>
      </c>
      <c r="K325" s="51"/>
      <c r="M325" s="51"/>
      <c r="N325" s="167" t="s">
        <v>5</v>
      </c>
      <c r="O325" s="155"/>
      <c r="P325" s="167" t="s">
        <v>5</v>
      </c>
      <c r="Q325" s="155"/>
      <c r="R325" s="67" t="s">
        <v>166</v>
      </c>
      <c r="S325" s="155"/>
      <c r="T325" s="67" t="s">
        <v>163</v>
      </c>
      <c r="U325" s="155"/>
      <c r="V325" s="166" t="s">
        <v>87</v>
      </c>
      <c r="W325" s="155"/>
      <c r="X325" s="167" t="s">
        <v>275</v>
      </c>
      <c r="Y325" s="155"/>
      <c r="Z325" s="167" t="s">
        <v>5</v>
      </c>
      <c r="AA325" s="155"/>
      <c r="AB325" s="167" t="s">
        <v>5</v>
      </c>
      <c r="AC325" s="155"/>
      <c r="AD325" s="167" t="s">
        <v>5</v>
      </c>
    </row>
    <row r="326" spans="1:30" x14ac:dyDescent="0.2">
      <c r="A326" s="62" t="s">
        <v>154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7"/>
      <c r="M326" s="51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</row>
    <row r="327" spans="1:30" x14ac:dyDescent="0.2">
      <c r="A327" s="63" t="s">
        <v>54</v>
      </c>
      <c r="B327" s="42" t="s">
        <v>199</v>
      </c>
      <c r="D327" s="19" t="s">
        <v>89</v>
      </c>
      <c r="F327" s="19" t="s">
        <v>151</v>
      </c>
      <c r="H327" s="64" t="s">
        <v>154</v>
      </c>
      <c r="J327" s="64" t="s">
        <v>256</v>
      </c>
      <c r="K327" s="51"/>
      <c r="L327" s="65">
        <f>COUNTIF(N327:AD327, "WIN")/COUNTA(N327:AD327)</f>
        <v>1</v>
      </c>
      <c r="M327" s="51"/>
      <c r="N327" s="58" t="s">
        <v>270</v>
      </c>
      <c r="P327" s="58" t="s">
        <v>270</v>
      </c>
      <c r="R327" s="58" t="s">
        <v>270</v>
      </c>
      <c r="T327" s="58" t="s">
        <v>270</v>
      </c>
      <c r="V327" s="58" t="s">
        <v>270</v>
      </c>
      <c r="X327" s="58" t="s">
        <v>270</v>
      </c>
      <c r="Z327" s="58" t="s">
        <v>270</v>
      </c>
      <c r="AB327" s="58" t="s">
        <v>270</v>
      </c>
      <c r="AD327" s="58" t="s">
        <v>270</v>
      </c>
    </row>
    <row r="328" spans="1:30" x14ac:dyDescent="0.2">
      <c r="A328" s="101"/>
      <c r="B328" s="37" t="s">
        <v>234</v>
      </c>
      <c r="D328" s="20" t="s">
        <v>250</v>
      </c>
      <c r="F328" s="20" t="s">
        <v>250</v>
      </c>
      <c r="H328" s="22" t="s">
        <v>265</v>
      </c>
      <c r="J328" s="22" t="s">
        <v>265</v>
      </c>
      <c r="K328" s="51"/>
      <c r="M328" s="51"/>
      <c r="N328" s="102"/>
      <c r="O328" s="102"/>
    </row>
    <row r="329" spans="1:30" x14ac:dyDescent="0.2">
      <c r="A329" s="101">
        <f>SUM(B329:J329)</f>
        <v>72.849999999999994</v>
      </c>
      <c r="B329" s="81">
        <v>5.25</v>
      </c>
      <c r="D329" s="91">
        <v>11.2</v>
      </c>
      <c r="F329" s="89">
        <v>28.4</v>
      </c>
      <c r="H329" s="61">
        <v>10</v>
      </c>
      <c r="J329" s="95">
        <v>18</v>
      </c>
      <c r="K329" s="51"/>
      <c r="M329" s="51"/>
      <c r="V329" s="102"/>
      <c r="Z329" s="102"/>
      <c r="AB329" s="71"/>
      <c r="AD329" s="71"/>
    </row>
    <row r="330" spans="1:30" x14ac:dyDescent="0.2">
      <c r="A330" s="101">
        <f>SUM(B330:J330)</f>
        <v>81.349999999999994</v>
      </c>
      <c r="B330" s="81">
        <v>6.75</v>
      </c>
      <c r="D330" s="91">
        <v>11.2</v>
      </c>
      <c r="F330" s="89">
        <v>28.4</v>
      </c>
      <c r="H330" s="61">
        <v>12.5</v>
      </c>
      <c r="J330" s="95">
        <v>22.5</v>
      </c>
      <c r="K330" s="51"/>
      <c r="M330" s="51"/>
      <c r="Z330" s="102"/>
      <c r="AB330" s="71"/>
      <c r="AD330" s="71"/>
    </row>
    <row r="331" spans="1:30" x14ac:dyDescent="0.2">
      <c r="A331" s="63">
        <f>SUM(B331:J331)</f>
        <v>107.55</v>
      </c>
      <c r="B331" s="81">
        <v>8.75</v>
      </c>
      <c r="D331" s="91">
        <v>16.7</v>
      </c>
      <c r="F331" s="93">
        <v>42.6</v>
      </c>
      <c r="H331" s="61">
        <v>12.5</v>
      </c>
      <c r="J331" s="95">
        <v>27</v>
      </c>
      <c r="K331" s="51"/>
      <c r="M331" s="51"/>
      <c r="V331" s="102"/>
      <c r="Z331" s="102"/>
      <c r="AB331" s="71"/>
      <c r="AD331" s="71"/>
    </row>
    <row r="332" spans="1:30" x14ac:dyDescent="0.2">
      <c r="A332" s="101">
        <f>SUM(B332:J332)</f>
        <v>113.55</v>
      </c>
      <c r="B332" s="81">
        <v>10.25</v>
      </c>
      <c r="D332" s="91">
        <v>16.7</v>
      </c>
      <c r="F332" s="89">
        <v>42.6</v>
      </c>
      <c r="H332" s="61">
        <v>12.5</v>
      </c>
      <c r="J332" s="95">
        <v>31.5</v>
      </c>
      <c r="K332" s="51"/>
      <c r="M332" s="51"/>
      <c r="T332" s="71"/>
      <c r="V332" s="102"/>
      <c r="Z332" s="102"/>
      <c r="AB332" s="71"/>
      <c r="AD332" s="71"/>
    </row>
    <row r="333" spans="1:30" x14ac:dyDescent="0.2">
      <c r="B333" s="82" t="s">
        <v>107</v>
      </c>
      <c r="H333" s="75" t="s">
        <v>133</v>
      </c>
      <c r="K333" s="51"/>
      <c r="M333" s="51"/>
      <c r="S333" s="2"/>
      <c r="T333" s="71"/>
    </row>
    <row r="334" spans="1:30" x14ac:dyDescent="0.2">
      <c r="A334" s="57" t="s">
        <v>161</v>
      </c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7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</row>
    <row r="335" spans="1:30" x14ac:dyDescent="0.2">
      <c r="A335" s="70" t="s">
        <v>279</v>
      </c>
      <c r="B335" s="64" t="s">
        <v>161</v>
      </c>
      <c r="C335" s="2"/>
      <c r="D335" s="19" t="s">
        <v>88</v>
      </c>
      <c r="E335" s="2"/>
      <c r="F335" s="42" t="s">
        <v>10</v>
      </c>
      <c r="G335" s="2"/>
      <c r="H335" s="42" t="s">
        <v>87</v>
      </c>
      <c r="J335" s="64" t="s">
        <v>155</v>
      </c>
      <c r="K335" s="51"/>
      <c r="L335" s="65">
        <f>COUNTIF(N335:AD335, "WIN")/COUNTA(N335:AD335)</f>
        <v>0.66666666666666663</v>
      </c>
      <c r="M335" s="51"/>
      <c r="N335" s="66" t="s">
        <v>270</v>
      </c>
      <c r="O335" s="155"/>
      <c r="P335" s="66" t="s">
        <v>270</v>
      </c>
      <c r="Q335" s="155"/>
      <c r="R335" s="67" t="s">
        <v>273</v>
      </c>
      <c r="S335" s="155"/>
      <c r="T335" s="66" t="s">
        <v>270</v>
      </c>
      <c r="U335" s="155"/>
      <c r="V335" s="67" t="s">
        <v>273</v>
      </c>
      <c r="W335" s="160"/>
      <c r="X335" s="66" t="s">
        <v>270</v>
      </c>
      <c r="Y335" s="155"/>
      <c r="Z335" s="66" t="s">
        <v>270</v>
      </c>
      <c r="AA335" s="155"/>
      <c r="AB335" s="66" t="s">
        <v>270</v>
      </c>
      <c r="AC335" s="155"/>
      <c r="AD335" s="67" t="s">
        <v>273</v>
      </c>
    </row>
    <row r="336" spans="1:30" x14ac:dyDescent="0.2">
      <c r="A336" s="103"/>
      <c r="B336" s="22" t="s">
        <v>265</v>
      </c>
      <c r="D336" s="20" t="s">
        <v>253</v>
      </c>
      <c r="F336" s="37" t="s">
        <v>232</v>
      </c>
      <c r="H336" s="37" t="s">
        <v>230</v>
      </c>
      <c r="J336" s="22" t="s">
        <v>266</v>
      </c>
      <c r="K336" s="51"/>
      <c r="M336" s="51"/>
      <c r="N336" s="102"/>
      <c r="O336" s="102"/>
      <c r="P336" s="102"/>
      <c r="Q336" s="102"/>
      <c r="R336" s="102"/>
      <c r="S336" s="102"/>
      <c r="T336" s="102"/>
      <c r="U336" s="102"/>
      <c r="V336" s="102"/>
    </row>
    <row r="337" spans="1:30" x14ac:dyDescent="0.2">
      <c r="A337" s="103">
        <f>SUM(B337:J337)</f>
        <v>64.849999999999994</v>
      </c>
      <c r="B337" s="95">
        <v>18</v>
      </c>
      <c r="D337" s="92">
        <v>4.2</v>
      </c>
      <c r="F337" s="81">
        <v>3.2</v>
      </c>
      <c r="H337" s="77">
        <v>31.95</v>
      </c>
      <c r="J337" s="96">
        <v>7.5</v>
      </c>
      <c r="K337" s="51"/>
      <c r="M337" s="51"/>
      <c r="S337" s="72"/>
      <c r="Z337" s="72"/>
      <c r="AB337" s="102"/>
      <c r="AD337" s="71"/>
    </row>
    <row r="338" spans="1:30" x14ac:dyDescent="0.2">
      <c r="A338" s="103">
        <f>SUM(B338:J338)</f>
        <v>73.75</v>
      </c>
      <c r="B338" s="95">
        <v>22.5</v>
      </c>
      <c r="D338" s="92">
        <v>5.4</v>
      </c>
      <c r="F338" s="81">
        <v>3.9</v>
      </c>
      <c r="H338" s="77">
        <v>31.95</v>
      </c>
      <c r="J338" s="96">
        <v>10</v>
      </c>
      <c r="K338" s="51"/>
      <c r="M338" s="51"/>
      <c r="Z338" s="72"/>
      <c r="AB338" s="102"/>
      <c r="AD338" s="71"/>
    </row>
    <row r="339" spans="1:30" x14ac:dyDescent="0.2">
      <c r="A339" s="70">
        <f>SUM(B339:J339)</f>
        <v>100.20059000000001</v>
      </c>
      <c r="B339" s="95">
        <f>27</f>
        <v>27</v>
      </c>
      <c r="C339" s="13"/>
      <c r="D339" s="92">
        <f>7</f>
        <v>7</v>
      </c>
      <c r="E339" s="13"/>
      <c r="F339" s="81">
        <f>5.4</f>
        <v>5.4</v>
      </c>
      <c r="G339" s="13"/>
      <c r="H339" s="77">
        <f>46.15*1.0466</f>
        <v>48.30059</v>
      </c>
      <c r="J339" s="96">
        <f>12.5</f>
        <v>12.5</v>
      </c>
      <c r="K339" s="51"/>
      <c r="M339" s="51"/>
      <c r="Z339" s="72"/>
      <c r="AA339" s="13"/>
      <c r="AB339" s="102"/>
      <c r="AC339" s="13"/>
      <c r="AD339" s="71"/>
    </row>
    <row r="340" spans="1:30" x14ac:dyDescent="0.2">
      <c r="A340" s="103">
        <f>SUM(B340:J340)</f>
        <v>109.55000000000001</v>
      </c>
      <c r="B340" s="95">
        <v>31.5</v>
      </c>
      <c r="D340" s="92">
        <v>8.1999999999999993</v>
      </c>
      <c r="F340" s="104">
        <v>6.2</v>
      </c>
      <c r="H340" s="77">
        <v>46.15</v>
      </c>
      <c r="J340" s="96">
        <v>17.5</v>
      </c>
      <c r="K340" s="51"/>
      <c r="M340" s="51"/>
      <c r="Z340" s="72"/>
      <c r="AB340" s="102"/>
      <c r="AD340" s="71"/>
    </row>
    <row r="341" spans="1:30" x14ac:dyDescent="0.2">
      <c r="B341" s="82" t="s">
        <v>107</v>
      </c>
      <c r="H341" s="74" t="s">
        <v>114</v>
      </c>
      <c r="K341" s="51"/>
      <c r="M341" s="51"/>
      <c r="S341" s="2"/>
    </row>
    <row r="342" spans="1:30" x14ac:dyDescent="0.2">
      <c r="A342" s="62" t="s">
        <v>90</v>
      </c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7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</row>
    <row r="343" spans="1:30" x14ac:dyDescent="0.2">
      <c r="A343" s="63" t="s">
        <v>54</v>
      </c>
      <c r="B343" s="42" t="s">
        <v>9</v>
      </c>
      <c r="D343" s="42" t="s">
        <v>202</v>
      </c>
      <c r="F343" s="64" t="s">
        <v>90</v>
      </c>
      <c r="H343" s="64" t="s">
        <v>210</v>
      </c>
      <c r="J343" s="19" t="s">
        <v>1</v>
      </c>
      <c r="K343" s="51"/>
      <c r="L343" s="65">
        <f>COUNTIF(N343:AD343, "WIN")/COUNTA(N343:AD343)</f>
        <v>1</v>
      </c>
      <c r="M343" s="51"/>
      <c r="N343" s="59" t="s">
        <v>270</v>
      </c>
      <c r="O343" s="72"/>
      <c r="P343" s="66" t="s">
        <v>270</v>
      </c>
      <c r="Q343" s="72"/>
      <c r="R343" s="59" t="s">
        <v>270</v>
      </c>
      <c r="S343" s="72"/>
      <c r="T343" s="66" t="s">
        <v>270</v>
      </c>
      <c r="U343" s="72"/>
      <c r="V343" s="66" t="s">
        <v>270</v>
      </c>
      <c r="Z343" s="2"/>
      <c r="AB343" s="161"/>
      <c r="AD343" s="2"/>
    </row>
    <row r="344" spans="1:30" x14ac:dyDescent="0.2">
      <c r="A344" s="101"/>
      <c r="B344" s="37" t="s">
        <v>232</v>
      </c>
      <c r="D344" s="37" t="s">
        <v>230</v>
      </c>
      <c r="F344" s="22" t="s">
        <v>267</v>
      </c>
      <c r="H344" s="22" t="s">
        <v>265</v>
      </c>
      <c r="J344" s="20" t="s">
        <v>250</v>
      </c>
      <c r="K344" s="51"/>
      <c r="M344" s="51"/>
      <c r="N344" s="72"/>
      <c r="O344" s="72"/>
      <c r="P344" s="72"/>
      <c r="Q344" s="72"/>
      <c r="R344" s="72"/>
      <c r="S344" s="72"/>
      <c r="T344" s="72"/>
      <c r="U344" s="72"/>
      <c r="V344" s="72"/>
    </row>
    <row r="345" spans="1:30" x14ac:dyDescent="0.2">
      <c r="A345" s="101">
        <f>SUM(B345:J345)</f>
        <v>63.849999999999994</v>
      </c>
      <c r="B345" s="80">
        <v>12.8</v>
      </c>
      <c r="C345" s="73"/>
      <c r="D345" s="80">
        <v>11.6</v>
      </c>
      <c r="E345" s="73"/>
      <c r="F345" s="96">
        <v>9.4499999999999993</v>
      </c>
      <c r="G345" s="73"/>
      <c r="H345" s="95">
        <v>18</v>
      </c>
      <c r="I345" s="73"/>
      <c r="J345" s="91">
        <v>12</v>
      </c>
      <c r="K345" s="51"/>
      <c r="M345" s="51"/>
      <c r="S345" s="102"/>
      <c r="Z345" s="102"/>
      <c r="AB345" s="72"/>
      <c r="AC345" s="73"/>
      <c r="AD345" s="102"/>
    </row>
    <row r="346" spans="1:30" x14ac:dyDescent="0.2">
      <c r="A346" s="101">
        <f>SUM(B346:J346)</f>
        <v>73.849999999999994</v>
      </c>
      <c r="B346" s="80">
        <v>15.6</v>
      </c>
      <c r="C346" s="73"/>
      <c r="D346" s="80">
        <v>11.6</v>
      </c>
      <c r="E346" s="73"/>
      <c r="F346" s="96">
        <v>12.15</v>
      </c>
      <c r="G346" s="73"/>
      <c r="H346" s="95">
        <v>22.5</v>
      </c>
      <c r="I346" s="73"/>
      <c r="J346" s="91">
        <v>12</v>
      </c>
      <c r="K346" s="51"/>
      <c r="M346" s="51"/>
      <c r="Z346" s="102"/>
      <c r="AB346" s="72"/>
      <c r="AC346" s="73"/>
      <c r="AD346" s="102"/>
    </row>
    <row r="347" spans="1:30" x14ac:dyDescent="0.2">
      <c r="A347" s="63">
        <f>SUM(B347:J347)</f>
        <v>101.0082</v>
      </c>
      <c r="B347" s="80">
        <f>21.6</f>
        <v>21.6</v>
      </c>
      <c r="C347" s="73"/>
      <c r="D347" s="80">
        <f>17.4</f>
        <v>17.399999999999999</v>
      </c>
      <c r="E347" s="73"/>
      <c r="F347" s="98">
        <f>15.75</f>
        <v>15.75</v>
      </c>
      <c r="G347" s="73"/>
      <c r="H347" s="95">
        <f>27*1.0466</f>
        <v>28.258199999999999</v>
      </c>
      <c r="I347" s="73"/>
      <c r="J347" s="91">
        <f>18</f>
        <v>18</v>
      </c>
      <c r="K347" s="51"/>
      <c r="M347" s="51"/>
      <c r="Z347" s="102"/>
      <c r="AB347" s="72"/>
      <c r="AC347" s="73"/>
      <c r="AD347" s="144"/>
    </row>
    <row r="348" spans="1:30" x14ac:dyDescent="0.2">
      <c r="A348" s="101">
        <f>SUM(B348:J348)</f>
        <v>110.15</v>
      </c>
      <c r="B348" s="80">
        <v>24.8</v>
      </c>
      <c r="C348" s="73"/>
      <c r="D348" s="80">
        <v>17.399999999999999</v>
      </c>
      <c r="E348" s="73"/>
      <c r="F348" s="96">
        <v>18.45</v>
      </c>
      <c r="G348" s="73"/>
      <c r="H348" s="95">
        <v>31.5</v>
      </c>
      <c r="I348" s="73"/>
      <c r="J348" s="91">
        <v>18</v>
      </c>
      <c r="K348" s="51"/>
      <c r="M348" s="51"/>
      <c r="R348" s="71"/>
      <c r="T348" s="72"/>
      <c r="Z348" s="102"/>
      <c r="AB348" s="72"/>
      <c r="AC348" s="73"/>
      <c r="AD348" s="102"/>
    </row>
    <row r="349" spans="1:30" x14ac:dyDescent="0.2">
      <c r="A349" s="5"/>
      <c r="B349" s="82" t="s">
        <v>107</v>
      </c>
      <c r="D349" s="88" t="s">
        <v>126</v>
      </c>
      <c r="F349" s="9" t="s">
        <v>132</v>
      </c>
      <c r="H349" s="74" t="s">
        <v>114</v>
      </c>
      <c r="J349" s="82" t="s">
        <v>107</v>
      </c>
      <c r="K349" s="51"/>
      <c r="M349" s="51"/>
      <c r="O349" s="2"/>
      <c r="R349" s="71"/>
    </row>
    <row r="350" spans="1:30" x14ac:dyDescent="0.2">
      <c r="A350" s="62" t="s">
        <v>162</v>
      </c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7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</row>
    <row r="351" spans="1:30" x14ac:dyDescent="0.2">
      <c r="A351" s="63" t="s">
        <v>54</v>
      </c>
      <c r="B351" s="42" t="s">
        <v>6</v>
      </c>
      <c r="D351" s="19" t="s">
        <v>211</v>
      </c>
      <c r="F351" s="19" t="s">
        <v>5</v>
      </c>
      <c r="H351" s="64" t="s">
        <v>162</v>
      </c>
      <c r="J351" s="42" t="s">
        <v>213</v>
      </c>
      <c r="K351" s="51"/>
      <c r="L351" s="65">
        <f>COUNTIF(N351:AD351, "WIN")/COUNTA(N351:AD351)</f>
        <v>0.66666666666666663</v>
      </c>
      <c r="M351" s="51"/>
      <c r="N351" s="58" t="s">
        <v>270</v>
      </c>
      <c r="P351" s="58" t="s">
        <v>270</v>
      </c>
      <c r="R351" s="61" t="s">
        <v>273</v>
      </c>
      <c r="T351" s="58" t="s">
        <v>270</v>
      </c>
      <c r="V351" s="59" t="s">
        <v>270</v>
      </c>
      <c r="X351" s="60" t="s">
        <v>273</v>
      </c>
      <c r="Z351" s="58" t="s">
        <v>270</v>
      </c>
      <c r="AB351" s="58" t="s">
        <v>270</v>
      </c>
      <c r="AD351" s="61" t="s">
        <v>273</v>
      </c>
    </row>
    <row r="352" spans="1:30" x14ac:dyDescent="0.2">
      <c r="A352" s="101"/>
      <c r="B352" s="37" t="s">
        <v>231</v>
      </c>
      <c r="D352" s="20" t="s">
        <v>250</v>
      </c>
      <c r="F352" s="20" t="s">
        <v>250</v>
      </c>
      <c r="H352" s="22" t="s">
        <v>265</v>
      </c>
      <c r="J352" s="37" t="s">
        <v>233</v>
      </c>
      <c r="K352" s="51"/>
      <c r="M352" s="51"/>
    </row>
    <row r="353" spans="1:30" x14ac:dyDescent="0.2">
      <c r="A353" s="101">
        <f>SUM(B353:J353)</f>
        <v>66.95</v>
      </c>
      <c r="B353" s="78">
        <v>18</v>
      </c>
      <c r="D353" s="91">
        <v>11.2</v>
      </c>
      <c r="F353" s="89">
        <v>27.6</v>
      </c>
      <c r="H353" s="61">
        <v>8.4</v>
      </c>
      <c r="J353" s="81">
        <v>1.75</v>
      </c>
      <c r="K353" s="51"/>
      <c r="M353" s="51"/>
      <c r="N353" s="72"/>
      <c r="O353" s="72"/>
      <c r="P353" s="72"/>
      <c r="R353" s="71"/>
      <c r="T353" s="72"/>
      <c r="U353" s="73"/>
      <c r="Z353" s="71"/>
      <c r="AB353" s="102"/>
      <c r="AD353" s="105"/>
    </row>
    <row r="354" spans="1:30" x14ac:dyDescent="0.2">
      <c r="A354" s="101">
        <f>SUM(B354:J354)</f>
        <v>74.25</v>
      </c>
      <c r="B354" s="78">
        <v>22.5</v>
      </c>
      <c r="D354" s="91">
        <v>11.2</v>
      </c>
      <c r="F354" s="89">
        <v>27.6</v>
      </c>
      <c r="H354" s="61">
        <v>10.4</v>
      </c>
      <c r="J354" s="81">
        <v>2.5499999999999998</v>
      </c>
      <c r="K354" s="51"/>
      <c r="M354" s="51"/>
      <c r="Z354" s="71"/>
      <c r="AB354" s="102"/>
      <c r="AD354" s="105"/>
    </row>
    <row r="355" spans="1:30" x14ac:dyDescent="0.2">
      <c r="A355" s="63">
        <f>SUM(B355:J355)</f>
        <v>104.68744</v>
      </c>
      <c r="B355" s="78">
        <f>27*1.0466</f>
        <v>28.258199999999999</v>
      </c>
      <c r="D355" s="91">
        <v>16.7</v>
      </c>
      <c r="F355" s="89">
        <f>41.4*1.0466</f>
        <v>43.329239999999999</v>
      </c>
      <c r="H355" s="61">
        <v>12.8</v>
      </c>
      <c r="J355" s="81">
        <v>3.6</v>
      </c>
      <c r="K355" s="51"/>
      <c r="M355" s="51"/>
      <c r="T355" s="71"/>
      <c r="U355" s="73"/>
      <c r="Z355" s="71"/>
      <c r="AB355" s="102"/>
      <c r="AD355" s="148"/>
    </row>
    <row r="356" spans="1:30" x14ac:dyDescent="0.2">
      <c r="A356" s="101">
        <f>SUM(B356:J356)</f>
        <v>108.85</v>
      </c>
      <c r="B356" s="78">
        <v>31.5</v>
      </c>
      <c r="D356" s="91">
        <v>16.7</v>
      </c>
      <c r="F356" s="89">
        <v>41.4</v>
      </c>
      <c r="H356" s="61">
        <v>14.8</v>
      </c>
      <c r="J356" s="81">
        <v>4.45</v>
      </c>
      <c r="K356" s="51"/>
      <c r="M356" s="51"/>
      <c r="R356" s="102"/>
      <c r="T356" s="71"/>
      <c r="U356" s="73"/>
      <c r="Z356" s="71"/>
      <c r="AB356" s="102"/>
      <c r="AD356" s="105"/>
    </row>
    <row r="357" spans="1:30" x14ac:dyDescent="0.2">
      <c r="F357" s="74" t="s">
        <v>114</v>
      </c>
      <c r="H357" s="9" t="s">
        <v>132</v>
      </c>
      <c r="J357" s="9" t="s">
        <v>132</v>
      </c>
      <c r="K357" s="51"/>
      <c r="M357" s="51"/>
      <c r="O357" s="2"/>
      <c r="R357" s="102"/>
    </row>
    <row r="358" spans="1:30" x14ac:dyDescent="0.2">
      <c r="A358" s="62" t="s">
        <v>160</v>
      </c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7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</row>
    <row r="359" spans="1:30" x14ac:dyDescent="0.2">
      <c r="A359" s="63" t="s">
        <v>54</v>
      </c>
      <c r="B359" s="19" t="s">
        <v>97</v>
      </c>
      <c r="D359" s="64" t="s">
        <v>160</v>
      </c>
      <c r="F359" s="64" t="s">
        <v>261</v>
      </c>
      <c r="H359" s="64" t="s">
        <v>164</v>
      </c>
      <c r="J359" s="42" t="s">
        <v>149</v>
      </c>
      <c r="K359" s="51"/>
      <c r="L359" s="65">
        <f>COUNTIF(N359:AD359, "WIN")/COUNTA(N359:AD359)</f>
        <v>0.6</v>
      </c>
      <c r="M359" s="51"/>
      <c r="N359" s="61" t="s">
        <v>273</v>
      </c>
      <c r="P359" s="61" t="s">
        <v>273</v>
      </c>
      <c r="R359" s="58" t="s">
        <v>270</v>
      </c>
      <c r="T359" s="58" t="s">
        <v>270</v>
      </c>
      <c r="V359" s="58" t="s">
        <v>270</v>
      </c>
      <c r="Z359" s="2"/>
      <c r="AB359" s="2"/>
      <c r="AD359" s="2"/>
    </row>
    <row r="360" spans="1:30" x14ac:dyDescent="0.2">
      <c r="A360" s="101"/>
      <c r="B360" s="20" t="s">
        <v>254</v>
      </c>
      <c r="D360" s="22" t="s">
        <v>267</v>
      </c>
      <c r="F360" s="22" t="s">
        <v>266</v>
      </c>
      <c r="H360" s="22" t="s">
        <v>266</v>
      </c>
      <c r="J360" s="37" t="s">
        <v>230</v>
      </c>
      <c r="K360" s="51"/>
      <c r="M360" s="51"/>
      <c r="N360" s="102"/>
      <c r="O360" s="102"/>
    </row>
    <row r="361" spans="1:30" x14ac:dyDescent="0.2">
      <c r="A361" s="101">
        <f>SUM(B361:J361)</f>
        <v>59.75</v>
      </c>
      <c r="B361" s="92">
        <v>1.75</v>
      </c>
      <c r="D361" s="61">
        <v>4.2</v>
      </c>
      <c r="F361" s="97">
        <v>25.2</v>
      </c>
      <c r="H361" s="97">
        <v>17.399999999999999</v>
      </c>
      <c r="J361" s="80">
        <v>11.2</v>
      </c>
      <c r="K361" s="51"/>
      <c r="M361" s="51"/>
      <c r="N361" s="102"/>
      <c r="O361" s="102"/>
      <c r="T361" s="72"/>
      <c r="U361" s="73"/>
      <c r="Z361" s="71"/>
      <c r="AB361" s="102"/>
      <c r="AD361" s="102"/>
    </row>
    <row r="362" spans="1:30" x14ac:dyDescent="0.2">
      <c r="A362" s="101">
        <f>SUM(B362:J362)</f>
        <v>74.349999999999994</v>
      </c>
      <c r="B362" s="92">
        <v>2.5499999999999998</v>
      </c>
      <c r="D362" s="61">
        <v>5.4</v>
      </c>
      <c r="F362" s="97">
        <v>37.799999999999997</v>
      </c>
      <c r="H362" s="97">
        <v>17.399999999999999</v>
      </c>
      <c r="J362" s="80">
        <v>11.2</v>
      </c>
      <c r="K362" s="51"/>
      <c r="M362" s="51"/>
      <c r="Z362" s="71"/>
      <c r="AB362" s="102"/>
      <c r="AD362" s="102"/>
    </row>
    <row r="363" spans="1:30" x14ac:dyDescent="0.2">
      <c r="A363" s="63">
        <f>SUM(B363:J363)</f>
        <v>107.46489999999999</v>
      </c>
      <c r="B363" s="92">
        <v>3.6</v>
      </c>
      <c r="D363" s="61">
        <v>7</v>
      </c>
      <c r="F363" s="97">
        <f>50.4*1.0466</f>
        <v>52.748639999999995</v>
      </c>
      <c r="H363" s="97">
        <f>26.1*1.0466</f>
        <v>27.31626</v>
      </c>
      <c r="J363" s="80">
        <v>16.8</v>
      </c>
      <c r="K363" s="51"/>
      <c r="M363" s="51"/>
      <c r="U363" s="73"/>
      <c r="Z363" s="71"/>
      <c r="AB363" s="102"/>
      <c r="AD363" s="102"/>
    </row>
    <row r="364" spans="1:30" x14ac:dyDescent="0.2">
      <c r="A364" s="101">
        <f>SUM(B364:J364)</f>
        <v>118.55</v>
      </c>
      <c r="B364" s="92">
        <v>4.45</v>
      </c>
      <c r="D364" s="61">
        <v>8.1999999999999993</v>
      </c>
      <c r="F364" s="97">
        <v>63</v>
      </c>
      <c r="H364" s="97">
        <v>26.1</v>
      </c>
      <c r="J364" s="80">
        <v>16.8</v>
      </c>
      <c r="K364" s="51"/>
      <c r="M364" s="51"/>
      <c r="Q364" s="73"/>
      <c r="U364" s="73"/>
      <c r="V364" s="72"/>
      <c r="Z364" s="145"/>
      <c r="AB364" s="102"/>
      <c r="AD364" s="102"/>
    </row>
    <row r="365" spans="1:30" x14ac:dyDescent="0.2">
      <c r="A365" s="107"/>
      <c r="B365" s="82" t="s">
        <v>107</v>
      </c>
      <c r="D365" s="75" t="s">
        <v>133</v>
      </c>
      <c r="F365" s="74" t="s">
        <v>114</v>
      </c>
      <c r="H365" s="74" t="s">
        <v>114</v>
      </c>
      <c r="J365" s="82" t="s">
        <v>107</v>
      </c>
      <c r="K365" s="51"/>
      <c r="M365" s="51"/>
    </row>
    <row r="366" spans="1:30" x14ac:dyDescent="0.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7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</row>
    <row r="368" spans="1:30" x14ac:dyDescent="0.2">
      <c r="K368" s="51"/>
      <c r="L368" s="57"/>
      <c r="M368" s="51"/>
      <c r="N368" s="162" t="s">
        <v>90</v>
      </c>
      <c r="O368" s="163"/>
      <c r="P368" s="162" t="s">
        <v>154</v>
      </c>
      <c r="Q368" s="163"/>
      <c r="R368" s="162" t="s">
        <v>166</v>
      </c>
      <c r="S368" s="163"/>
      <c r="T368" s="162" t="s">
        <v>160</v>
      </c>
      <c r="U368" s="163"/>
      <c r="V368" s="162" t="s">
        <v>159</v>
      </c>
      <c r="W368" s="163"/>
      <c r="X368" s="162" t="s">
        <v>166</v>
      </c>
      <c r="Y368" s="163"/>
      <c r="Z368" s="164" t="s">
        <v>4</v>
      </c>
      <c r="AA368" s="163"/>
      <c r="AB368" s="162" t="s">
        <v>155</v>
      </c>
      <c r="AC368" s="163"/>
      <c r="AD368" s="162" t="s">
        <v>154</v>
      </c>
    </row>
    <row r="369" spans="1:30" x14ac:dyDescent="0.2">
      <c r="K369" s="51"/>
      <c r="L369" s="58" t="s">
        <v>270</v>
      </c>
      <c r="M369" s="51"/>
      <c r="N369" s="165" t="s">
        <v>149</v>
      </c>
      <c r="O369" s="155"/>
      <c r="P369" s="166" t="s">
        <v>271</v>
      </c>
      <c r="Q369" s="155"/>
      <c r="R369" s="167" t="s">
        <v>1</v>
      </c>
      <c r="S369" s="155"/>
      <c r="T369" s="166" t="s">
        <v>199</v>
      </c>
      <c r="U369" s="155"/>
      <c r="V369" s="165" t="s">
        <v>149</v>
      </c>
      <c r="W369" s="155"/>
      <c r="X369" s="165" t="s">
        <v>149</v>
      </c>
      <c r="Y369" s="155"/>
      <c r="Z369" s="165" t="s">
        <v>149</v>
      </c>
      <c r="AA369" s="155"/>
      <c r="AB369" s="165" t="s">
        <v>149</v>
      </c>
      <c r="AC369" s="155"/>
      <c r="AD369" s="165" t="s">
        <v>149</v>
      </c>
    </row>
    <row r="370" spans="1:30" x14ac:dyDescent="0.2">
      <c r="K370" s="51"/>
      <c r="L370" s="59" t="s">
        <v>270</v>
      </c>
      <c r="M370" s="51"/>
      <c r="N370" s="165" t="s">
        <v>272</v>
      </c>
      <c r="O370" s="155"/>
      <c r="P370" s="167" t="s">
        <v>89</v>
      </c>
      <c r="Q370" s="155"/>
      <c r="R370" s="165" t="s">
        <v>149</v>
      </c>
      <c r="S370" s="155"/>
      <c r="T370" s="168" t="s">
        <v>211</v>
      </c>
      <c r="U370" s="155"/>
      <c r="V370" s="167" t="s">
        <v>94</v>
      </c>
      <c r="W370" s="155"/>
      <c r="X370" s="168" t="s">
        <v>211</v>
      </c>
      <c r="Y370" s="155"/>
      <c r="Z370" s="168" t="s">
        <v>211</v>
      </c>
      <c r="AA370" s="155"/>
      <c r="AB370" s="168" t="s">
        <v>211</v>
      </c>
      <c r="AC370" s="155"/>
      <c r="AD370" s="167" t="s">
        <v>89</v>
      </c>
    </row>
    <row r="371" spans="1:30" x14ac:dyDescent="0.2">
      <c r="K371" s="51"/>
      <c r="L371" s="60" t="s">
        <v>273</v>
      </c>
      <c r="M371" s="51"/>
      <c r="N371" s="168" t="s">
        <v>211</v>
      </c>
      <c r="O371" s="155"/>
      <c r="P371" s="67" t="s">
        <v>154</v>
      </c>
      <c r="Q371" s="155"/>
      <c r="R371" s="165" t="s">
        <v>272</v>
      </c>
      <c r="S371" s="155"/>
      <c r="T371" s="67" t="s">
        <v>160</v>
      </c>
      <c r="U371" s="155"/>
      <c r="V371" s="67" t="s">
        <v>159</v>
      </c>
      <c r="W371" s="155"/>
      <c r="X371" s="165" t="s">
        <v>272</v>
      </c>
      <c r="Y371" s="155"/>
      <c r="Z371" s="165" t="s">
        <v>272</v>
      </c>
      <c r="AA371" s="155"/>
      <c r="AB371" s="165" t="s">
        <v>272</v>
      </c>
      <c r="AC371" s="155"/>
      <c r="AD371" s="165" t="s">
        <v>272</v>
      </c>
    </row>
    <row r="372" spans="1:30" x14ac:dyDescent="0.2">
      <c r="K372" s="51"/>
      <c r="L372" s="61" t="s">
        <v>273</v>
      </c>
      <c r="M372" s="51"/>
      <c r="N372" s="67" t="s">
        <v>90</v>
      </c>
      <c r="O372" s="155"/>
      <c r="P372" s="67" t="s">
        <v>256</v>
      </c>
      <c r="Q372" s="155"/>
      <c r="R372" s="166" t="s">
        <v>87</v>
      </c>
      <c r="S372" s="155"/>
      <c r="T372" s="67" t="s">
        <v>261</v>
      </c>
      <c r="U372" s="155"/>
      <c r="V372" s="165" t="s">
        <v>272</v>
      </c>
      <c r="W372" s="155"/>
      <c r="X372" s="67" t="s">
        <v>166</v>
      </c>
      <c r="Y372" s="155"/>
      <c r="Z372" s="169" t="s">
        <v>4</v>
      </c>
      <c r="AA372" s="155"/>
      <c r="AB372" s="67" t="s">
        <v>155</v>
      </c>
      <c r="AC372" s="155"/>
      <c r="AD372" s="67" t="s">
        <v>154</v>
      </c>
    </row>
    <row r="373" spans="1:30" x14ac:dyDescent="0.2">
      <c r="A373" s="99" t="s">
        <v>292</v>
      </c>
      <c r="K373" s="51"/>
      <c r="M373" s="51"/>
      <c r="N373" s="167" t="s">
        <v>5</v>
      </c>
      <c r="O373" s="155"/>
      <c r="P373" s="167" t="s">
        <v>5</v>
      </c>
      <c r="Q373" s="155"/>
      <c r="R373" s="67" t="s">
        <v>166</v>
      </c>
      <c r="S373" s="155"/>
      <c r="T373" s="67" t="s">
        <v>163</v>
      </c>
      <c r="U373" s="155"/>
      <c r="V373" s="166" t="s">
        <v>87</v>
      </c>
      <c r="W373" s="155"/>
      <c r="X373" s="167" t="s">
        <v>275</v>
      </c>
      <c r="Y373" s="155"/>
      <c r="Z373" s="167" t="s">
        <v>5</v>
      </c>
      <c r="AA373" s="155"/>
      <c r="AB373" s="167" t="s">
        <v>5</v>
      </c>
      <c r="AC373" s="155"/>
      <c r="AD373" s="167" t="s">
        <v>5</v>
      </c>
    </row>
    <row r="374" spans="1:30" x14ac:dyDescent="0.2">
      <c r="A374" s="62" t="s">
        <v>154</v>
      </c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7"/>
      <c r="M374" s="51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</row>
    <row r="375" spans="1:30" x14ac:dyDescent="0.2">
      <c r="A375" s="63" t="s">
        <v>54</v>
      </c>
      <c r="B375" s="42" t="s">
        <v>199</v>
      </c>
      <c r="D375" s="19" t="s">
        <v>89</v>
      </c>
      <c r="F375" s="19" t="s">
        <v>151</v>
      </c>
      <c r="H375" s="64" t="s">
        <v>154</v>
      </c>
      <c r="J375" s="64" t="s">
        <v>256</v>
      </c>
      <c r="K375" s="51"/>
      <c r="L375" s="65">
        <f>COUNTIF(N375:AD375, "WIN")/COUNTA(N375:AD375)</f>
        <v>1</v>
      </c>
      <c r="M375" s="51"/>
      <c r="N375" s="58" t="s">
        <v>270</v>
      </c>
      <c r="P375" s="58" t="s">
        <v>270</v>
      </c>
      <c r="R375" s="58" t="s">
        <v>270</v>
      </c>
      <c r="T375" s="58" t="s">
        <v>270</v>
      </c>
      <c r="V375" s="58" t="s">
        <v>270</v>
      </c>
      <c r="X375" s="58" t="s">
        <v>270</v>
      </c>
      <c r="Z375" s="58" t="s">
        <v>270</v>
      </c>
      <c r="AB375" s="58" t="s">
        <v>270</v>
      </c>
      <c r="AD375" s="58" t="s">
        <v>270</v>
      </c>
    </row>
    <row r="376" spans="1:30" x14ac:dyDescent="0.2">
      <c r="A376" s="101"/>
      <c r="B376" s="37" t="s">
        <v>234</v>
      </c>
      <c r="D376" s="20" t="s">
        <v>250</v>
      </c>
      <c r="F376" s="20" t="s">
        <v>250</v>
      </c>
      <c r="H376" s="22" t="s">
        <v>265</v>
      </c>
      <c r="J376" s="22" t="s">
        <v>265</v>
      </c>
      <c r="K376" s="51"/>
      <c r="M376" s="51"/>
      <c r="N376" s="102"/>
      <c r="O376" s="102"/>
    </row>
    <row r="377" spans="1:30" x14ac:dyDescent="0.2">
      <c r="A377" s="101">
        <f>SUM(B377:J377)</f>
        <v>72.849999999999994</v>
      </c>
      <c r="B377" s="81">
        <v>5.25</v>
      </c>
      <c r="D377" s="91">
        <v>11.2</v>
      </c>
      <c r="F377" s="89">
        <v>28.4</v>
      </c>
      <c r="H377" s="61">
        <v>10</v>
      </c>
      <c r="J377" s="95">
        <v>18</v>
      </c>
      <c r="K377" s="51"/>
      <c r="M377" s="51"/>
      <c r="V377" s="102"/>
      <c r="Z377" s="102"/>
      <c r="AB377" s="71"/>
      <c r="AD377" s="71"/>
    </row>
    <row r="378" spans="1:30" x14ac:dyDescent="0.2">
      <c r="A378" s="101">
        <f>SUM(B378:J378)</f>
        <v>81.349999999999994</v>
      </c>
      <c r="B378" s="81">
        <v>6.75</v>
      </c>
      <c r="D378" s="91">
        <v>11.2</v>
      </c>
      <c r="F378" s="89">
        <v>28.4</v>
      </c>
      <c r="H378" s="61">
        <v>12.5</v>
      </c>
      <c r="J378" s="95">
        <v>22.5</v>
      </c>
      <c r="K378" s="51"/>
      <c r="M378" s="51"/>
      <c r="Z378" s="102"/>
      <c r="AB378" s="71"/>
      <c r="AD378" s="71"/>
    </row>
    <row r="379" spans="1:30" x14ac:dyDescent="0.2">
      <c r="A379" s="63">
        <f>SUM(B379:J379)</f>
        <v>107.55</v>
      </c>
      <c r="B379" s="81">
        <v>8.75</v>
      </c>
      <c r="D379" s="91">
        <v>16.7</v>
      </c>
      <c r="F379" s="93">
        <v>42.6</v>
      </c>
      <c r="H379" s="61">
        <v>12.5</v>
      </c>
      <c r="J379" s="95">
        <v>27</v>
      </c>
      <c r="K379" s="51"/>
      <c r="M379" s="51"/>
      <c r="V379" s="102"/>
      <c r="Z379" s="102"/>
      <c r="AB379" s="71"/>
      <c r="AD379" s="71"/>
    </row>
    <row r="380" spans="1:30" x14ac:dyDescent="0.2">
      <c r="A380" s="101">
        <f>SUM(B380:J380)</f>
        <v>113.55</v>
      </c>
      <c r="B380" s="81">
        <v>10.25</v>
      </c>
      <c r="D380" s="91">
        <v>16.7</v>
      </c>
      <c r="F380" s="89">
        <v>42.6</v>
      </c>
      <c r="H380" s="61">
        <v>12.5</v>
      </c>
      <c r="J380" s="95">
        <v>31.5</v>
      </c>
      <c r="K380" s="51"/>
      <c r="M380" s="51"/>
      <c r="T380" s="71"/>
      <c r="V380" s="102"/>
      <c r="Z380" s="102"/>
      <c r="AB380" s="71"/>
      <c r="AD380" s="71"/>
    </row>
    <row r="381" spans="1:30" x14ac:dyDescent="0.2">
      <c r="B381" s="82" t="s">
        <v>107</v>
      </c>
      <c r="H381" s="75" t="s">
        <v>133</v>
      </c>
      <c r="K381" s="51"/>
      <c r="M381" s="51"/>
      <c r="S381" s="2"/>
      <c r="T381" s="71"/>
    </row>
    <row r="382" spans="1:30" x14ac:dyDescent="0.2">
      <c r="A382" s="57" t="s">
        <v>161</v>
      </c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7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</row>
    <row r="383" spans="1:30" x14ac:dyDescent="0.2">
      <c r="A383" s="70" t="s">
        <v>279</v>
      </c>
      <c r="B383" s="64" t="s">
        <v>161</v>
      </c>
      <c r="C383" s="2"/>
      <c r="D383" s="19" t="s">
        <v>88</v>
      </c>
      <c r="E383" s="2"/>
      <c r="F383" s="42" t="s">
        <v>10</v>
      </c>
      <c r="G383" s="2"/>
      <c r="H383" s="42" t="s">
        <v>87</v>
      </c>
      <c r="J383" s="64" t="s">
        <v>155</v>
      </c>
      <c r="K383" s="51"/>
      <c r="L383" s="65">
        <f>COUNTIF(N383:AD383, "WIN")/COUNTA(N383:AD383)</f>
        <v>0.66666666666666663</v>
      </c>
      <c r="M383" s="51"/>
      <c r="N383" s="66" t="s">
        <v>270</v>
      </c>
      <c r="O383" s="155"/>
      <c r="P383" s="66" t="s">
        <v>270</v>
      </c>
      <c r="Q383" s="155"/>
      <c r="R383" s="67" t="s">
        <v>273</v>
      </c>
      <c r="S383" s="155"/>
      <c r="T383" s="66" t="s">
        <v>270</v>
      </c>
      <c r="U383" s="155"/>
      <c r="V383" s="67" t="s">
        <v>273</v>
      </c>
      <c r="W383" s="160"/>
      <c r="X383" s="66" t="s">
        <v>270</v>
      </c>
      <c r="Y383" s="155"/>
      <c r="Z383" s="66" t="s">
        <v>270</v>
      </c>
      <c r="AA383" s="155"/>
      <c r="AB383" s="66" t="s">
        <v>270</v>
      </c>
      <c r="AC383" s="155"/>
      <c r="AD383" s="67" t="s">
        <v>273</v>
      </c>
    </row>
    <row r="384" spans="1:30" x14ac:dyDescent="0.2">
      <c r="A384" s="103"/>
      <c r="B384" s="22" t="s">
        <v>265</v>
      </c>
      <c r="D384" s="20" t="s">
        <v>253</v>
      </c>
      <c r="F384" s="37" t="s">
        <v>232</v>
      </c>
      <c r="H384" s="37" t="s">
        <v>230</v>
      </c>
      <c r="J384" s="22" t="s">
        <v>266</v>
      </c>
      <c r="K384" s="51"/>
      <c r="M384" s="51"/>
      <c r="N384" s="102"/>
      <c r="O384" s="102"/>
      <c r="P384" s="102"/>
      <c r="Q384" s="102"/>
      <c r="R384" s="102"/>
      <c r="S384" s="102"/>
      <c r="T384" s="102"/>
      <c r="U384" s="102"/>
      <c r="V384" s="102"/>
    </row>
    <row r="385" spans="1:22" x14ac:dyDescent="0.2">
      <c r="A385" s="103">
        <f>SUM(B385:J385)</f>
        <v>64.849999999999994</v>
      </c>
      <c r="B385" s="95">
        <v>18</v>
      </c>
      <c r="D385" s="92">
        <v>4.2</v>
      </c>
      <c r="F385" s="81">
        <v>3.2</v>
      </c>
      <c r="H385" s="77">
        <v>31.95</v>
      </c>
      <c r="J385" s="96">
        <v>7.5</v>
      </c>
      <c r="K385" s="51"/>
      <c r="M385" s="51"/>
      <c r="S385" s="72"/>
    </row>
    <row r="386" spans="1:22" x14ac:dyDescent="0.2">
      <c r="A386" s="103">
        <f>SUM(B386:J386)</f>
        <v>73.75</v>
      </c>
      <c r="B386" s="95">
        <v>22.5</v>
      </c>
      <c r="D386" s="92">
        <v>5.4</v>
      </c>
      <c r="F386" s="81">
        <v>3.9</v>
      </c>
      <c r="H386" s="77">
        <v>31.95</v>
      </c>
      <c r="J386" s="96">
        <v>10</v>
      </c>
      <c r="K386" s="51"/>
      <c r="M386" s="51"/>
    </row>
    <row r="387" spans="1:22" x14ac:dyDescent="0.2">
      <c r="A387" s="70">
        <f>SUM(B387:J387)</f>
        <v>100.20059000000001</v>
      </c>
      <c r="B387" s="95">
        <f>27</f>
        <v>27</v>
      </c>
      <c r="C387" s="13"/>
      <c r="D387" s="92">
        <f>7</f>
        <v>7</v>
      </c>
      <c r="E387" s="13"/>
      <c r="F387" s="81">
        <f>5.4</f>
        <v>5.4</v>
      </c>
      <c r="G387" s="13"/>
      <c r="H387" s="77">
        <f>46.15*1.0466</f>
        <v>48.30059</v>
      </c>
      <c r="J387" s="96">
        <f>12.5</f>
        <v>12.5</v>
      </c>
      <c r="K387" s="51"/>
      <c r="M387" s="51"/>
    </row>
    <row r="388" spans="1:22" x14ac:dyDescent="0.2">
      <c r="A388" s="103">
        <f>SUM(B388:J388)</f>
        <v>109.55000000000001</v>
      </c>
      <c r="B388" s="95">
        <v>31.5</v>
      </c>
      <c r="D388" s="92">
        <v>8.1999999999999993</v>
      </c>
      <c r="F388" s="104">
        <v>6.2</v>
      </c>
      <c r="H388" s="77">
        <v>46.15</v>
      </c>
      <c r="J388" s="96">
        <v>17.5</v>
      </c>
      <c r="K388" s="51"/>
      <c r="M388" s="51"/>
    </row>
    <row r="389" spans="1:22" x14ac:dyDescent="0.2">
      <c r="B389" s="82" t="s">
        <v>107</v>
      </c>
      <c r="D389" s="82" t="s">
        <v>107</v>
      </c>
      <c r="H389" s="74" t="s">
        <v>114</v>
      </c>
      <c r="J389" s="9" t="s">
        <v>132</v>
      </c>
      <c r="K389" s="51"/>
      <c r="M389" s="51"/>
      <c r="S389" s="2"/>
    </row>
    <row r="390" spans="1:22" x14ac:dyDescent="0.2">
      <c r="A390" s="62" t="s">
        <v>90</v>
      </c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7"/>
      <c r="M390" s="51"/>
      <c r="N390" s="51"/>
      <c r="O390" s="51"/>
      <c r="P390" s="51"/>
      <c r="Q390" s="51"/>
      <c r="R390" s="51"/>
      <c r="S390" s="51"/>
      <c r="T390" s="51"/>
      <c r="U390" s="51"/>
      <c r="V390" s="51"/>
    </row>
    <row r="391" spans="1:22" x14ac:dyDescent="0.2">
      <c r="A391" s="63" t="s">
        <v>54</v>
      </c>
      <c r="B391" s="42" t="s">
        <v>9</v>
      </c>
      <c r="D391" s="42" t="s">
        <v>202</v>
      </c>
      <c r="F391" s="64" t="s">
        <v>90</v>
      </c>
      <c r="H391" s="64" t="s">
        <v>210</v>
      </c>
      <c r="J391" s="19" t="s">
        <v>1</v>
      </c>
      <c r="K391" s="51"/>
      <c r="L391" s="65">
        <f>COUNTIF(N391:AD391, "WIN")/COUNTA(N391:AD391)</f>
        <v>1</v>
      </c>
      <c r="M391" s="51"/>
      <c r="N391" s="59" t="s">
        <v>270</v>
      </c>
      <c r="O391" s="72"/>
      <c r="P391" s="66" t="s">
        <v>270</v>
      </c>
      <c r="Q391" s="72"/>
      <c r="R391" s="59" t="s">
        <v>270</v>
      </c>
      <c r="S391" s="72"/>
      <c r="T391" s="66" t="s">
        <v>270</v>
      </c>
      <c r="U391" s="72"/>
      <c r="V391" s="66" t="s">
        <v>270</v>
      </c>
    </row>
    <row r="392" spans="1:22" x14ac:dyDescent="0.2">
      <c r="A392" s="101"/>
      <c r="B392" s="37" t="s">
        <v>232</v>
      </c>
      <c r="D392" s="37" t="s">
        <v>230</v>
      </c>
      <c r="F392" s="22" t="s">
        <v>267</v>
      </c>
      <c r="H392" s="22" t="s">
        <v>265</v>
      </c>
      <c r="J392" s="20" t="s">
        <v>250</v>
      </c>
      <c r="K392" s="51"/>
      <c r="M392" s="51"/>
      <c r="N392" s="72"/>
      <c r="O392" s="72"/>
      <c r="P392" s="72"/>
      <c r="Q392" s="72"/>
      <c r="R392" s="72"/>
      <c r="S392" s="72"/>
      <c r="T392" s="72"/>
      <c r="U392" s="72"/>
      <c r="V392" s="72"/>
    </row>
    <row r="393" spans="1:22" x14ac:dyDescent="0.2">
      <c r="A393" s="101">
        <f>SUM(B393:J393)</f>
        <v>63.849999999999994</v>
      </c>
      <c r="B393" s="80">
        <v>12.8</v>
      </c>
      <c r="C393" s="73"/>
      <c r="D393" s="80">
        <v>11.6</v>
      </c>
      <c r="E393" s="73"/>
      <c r="F393" s="96">
        <v>9.4499999999999993</v>
      </c>
      <c r="G393" s="73"/>
      <c r="H393" s="95">
        <v>18</v>
      </c>
      <c r="I393" s="73"/>
      <c r="J393" s="91">
        <v>12</v>
      </c>
      <c r="K393" s="51"/>
      <c r="M393" s="51"/>
      <c r="S393" s="102"/>
    </row>
    <row r="394" spans="1:22" x14ac:dyDescent="0.2">
      <c r="A394" s="101">
        <f>SUM(B394:J394)</f>
        <v>73.849999999999994</v>
      </c>
      <c r="B394" s="80">
        <v>15.6</v>
      </c>
      <c r="C394" s="73"/>
      <c r="D394" s="80">
        <v>11.6</v>
      </c>
      <c r="E394" s="73"/>
      <c r="F394" s="96">
        <v>12.15</v>
      </c>
      <c r="G394" s="73"/>
      <c r="H394" s="95">
        <v>22.5</v>
      </c>
      <c r="I394" s="73"/>
      <c r="J394" s="91">
        <v>12</v>
      </c>
      <c r="K394" s="51"/>
      <c r="M394" s="51"/>
    </row>
    <row r="395" spans="1:22" x14ac:dyDescent="0.2">
      <c r="A395" s="63">
        <f>SUM(B395:J395)</f>
        <v>101.0082</v>
      </c>
      <c r="B395" s="80">
        <v>21.6</v>
      </c>
      <c r="C395" s="73"/>
      <c r="D395" s="80">
        <v>17.399999999999999</v>
      </c>
      <c r="E395" s="73"/>
      <c r="F395" s="98">
        <f>15.75</f>
        <v>15.75</v>
      </c>
      <c r="G395" s="73"/>
      <c r="H395" s="95">
        <f>27*1.0466</f>
        <v>28.258199999999999</v>
      </c>
      <c r="I395" s="73"/>
      <c r="J395" s="91">
        <v>18</v>
      </c>
      <c r="K395" s="51"/>
      <c r="M395" s="51"/>
    </row>
    <row r="396" spans="1:22" x14ac:dyDescent="0.2">
      <c r="A396" s="101">
        <f>SUM(B396:J396)</f>
        <v>110.15</v>
      </c>
      <c r="B396" s="80">
        <v>24.8</v>
      </c>
      <c r="C396" s="73"/>
      <c r="D396" s="80">
        <v>17.399999999999999</v>
      </c>
      <c r="E396" s="73"/>
      <c r="F396" s="96">
        <v>18.45</v>
      </c>
      <c r="G396" s="73"/>
      <c r="H396" s="95">
        <v>31.5</v>
      </c>
      <c r="I396" s="73"/>
      <c r="J396" s="91">
        <v>18</v>
      </c>
      <c r="K396" s="51"/>
      <c r="M396" s="51"/>
      <c r="R396" s="71"/>
      <c r="T396" s="72"/>
    </row>
    <row r="397" spans="1:22" x14ac:dyDescent="0.2">
      <c r="A397" s="5"/>
      <c r="B397" s="82" t="s">
        <v>107</v>
      </c>
      <c r="D397" s="88" t="s">
        <v>126</v>
      </c>
      <c r="F397" s="9" t="s">
        <v>132</v>
      </c>
      <c r="H397" s="74" t="s">
        <v>114</v>
      </c>
      <c r="K397" s="51"/>
      <c r="M397" s="51"/>
      <c r="O397" s="2"/>
      <c r="R397" s="71"/>
    </row>
    <row r="398" spans="1:22" x14ac:dyDescent="0.2">
      <c r="A398" s="62" t="s">
        <v>162</v>
      </c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7"/>
      <c r="M398" s="51"/>
      <c r="N398" s="51"/>
      <c r="O398" s="51"/>
      <c r="P398" s="51"/>
      <c r="Q398" s="51"/>
      <c r="R398" s="51"/>
      <c r="S398" s="51"/>
      <c r="T398" s="51"/>
      <c r="U398" s="51"/>
      <c r="V398" s="51"/>
    </row>
    <row r="399" spans="1:22" x14ac:dyDescent="0.2">
      <c r="A399" s="63" t="s">
        <v>54</v>
      </c>
      <c r="B399" s="42" t="s">
        <v>6</v>
      </c>
      <c r="D399" s="19" t="s">
        <v>211</v>
      </c>
      <c r="F399" s="19" t="s">
        <v>5</v>
      </c>
      <c r="H399" s="64" t="s">
        <v>162</v>
      </c>
      <c r="J399" s="42" t="s">
        <v>213</v>
      </c>
      <c r="K399" s="51"/>
      <c r="L399" s="65">
        <f>COUNTIF(N399:AD399, "WIN")/COUNTA(N399:AD399)</f>
        <v>0.8</v>
      </c>
      <c r="M399" s="51"/>
      <c r="N399" s="58" t="s">
        <v>270</v>
      </c>
      <c r="P399" s="58" t="s">
        <v>270</v>
      </c>
      <c r="R399" s="61" t="s">
        <v>273</v>
      </c>
      <c r="T399" s="58" t="s">
        <v>270</v>
      </c>
      <c r="V399" s="59" t="s">
        <v>270</v>
      </c>
    </row>
    <row r="400" spans="1:22" x14ac:dyDescent="0.2">
      <c r="A400" s="101"/>
      <c r="B400" s="37" t="s">
        <v>231</v>
      </c>
      <c r="D400" s="20" t="s">
        <v>250</v>
      </c>
      <c r="F400" s="20" t="s">
        <v>250</v>
      </c>
      <c r="H400" s="22" t="s">
        <v>265</v>
      </c>
      <c r="J400" s="37" t="s">
        <v>233</v>
      </c>
      <c r="K400" s="51"/>
      <c r="M400" s="51"/>
      <c r="N400" s="72"/>
      <c r="O400" s="72"/>
      <c r="P400" s="72"/>
      <c r="Q400" s="72"/>
      <c r="R400" s="72"/>
      <c r="S400" s="72"/>
      <c r="T400" s="72"/>
      <c r="U400" s="72"/>
      <c r="V400" s="72"/>
    </row>
    <row r="401" spans="1:30" x14ac:dyDescent="0.2">
      <c r="A401" s="101">
        <f>SUM(B401:J401)</f>
        <v>66.95</v>
      </c>
      <c r="B401" s="78">
        <v>18</v>
      </c>
      <c r="D401" s="91">
        <v>11.2</v>
      </c>
      <c r="F401" s="89">
        <v>27.6</v>
      </c>
      <c r="H401" s="61">
        <v>8.4</v>
      </c>
      <c r="J401" s="81">
        <v>1.75</v>
      </c>
      <c r="K401" s="51"/>
      <c r="M401" s="51"/>
      <c r="N401" s="72"/>
      <c r="O401" s="72"/>
      <c r="P401" s="72"/>
      <c r="R401" s="71"/>
      <c r="T401" s="72"/>
      <c r="U401" s="73"/>
      <c r="Z401" s="71"/>
      <c r="AB401" s="102"/>
      <c r="AD401" s="105"/>
    </row>
    <row r="402" spans="1:30" x14ac:dyDescent="0.2">
      <c r="A402" s="101">
        <f>SUM(B402:J402)</f>
        <v>74.25</v>
      </c>
      <c r="B402" s="78">
        <v>22.5</v>
      </c>
      <c r="D402" s="91">
        <v>11.2</v>
      </c>
      <c r="F402" s="89">
        <v>27.6</v>
      </c>
      <c r="H402" s="61">
        <v>10.4</v>
      </c>
      <c r="J402" s="81">
        <v>2.5499999999999998</v>
      </c>
      <c r="K402" s="51"/>
      <c r="M402" s="51"/>
      <c r="Z402" s="71"/>
      <c r="AB402" s="102"/>
      <c r="AD402" s="105"/>
    </row>
    <row r="403" spans="1:30" x14ac:dyDescent="0.2">
      <c r="A403" s="63">
        <f>SUM(B403:J403)</f>
        <v>104.68744</v>
      </c>
      <c r="B403" s="78">
        <f>27*1.0466</f>
        <v>28.258199999999999</v>
      </c>
      <c r="D403" s="91">
        <v>16.7</v>
      </c>
      <c r="F403" s="89">
        <f>41.4*1.0466</f>
        <v>43.329239999999999</v>
      </c>
      <c r="H403" s="61">
        <v>12.8</v>
      </c>
      <c r="J403" s="81">
        <v>3.6</v>
      </c>
      <c r="K403" s="51"/>
      <c r="M403" s="51"/>
      <c r="T403" s="71"/>
      <c r="U403" s="73"/>
      <c r="Z403" s="71"/>
      <c r="AB403" s="102"/>
      <c r="AD403" s="148"/>
    </row>
    <row r="404" spans="1:30" x14ac:dyDescent="0.2">
      <c r="A404" s="101">
        <f>SUM(B404:J404)</f>
        <v>108.85</v>
      </c>
      <c r="B404" s="78">
        <v>31.5</v>
      </c>
      <c r="D404" s="91">
        <v>16.7</v>
      </c>
      <c r="F404" s="89">
        <v>41.4</v>
      </c>
      <c r="H404" s="61">
        <v>14.8</v>
      </c>
      <c r="J404" s="81">
        <v>4.45</v>
      </c>
      <c r="K404" s="51"/>
      <c r="M404" s="51"/>
      <c r="R404" s="102"/>
      <c r="T404" s="71"/>
      <c r="U404" s="73"/>
      <c r="Z404" s="71"/>
      <c r="AB404" s="102"/>
      <c r="AD404" s="105"/>
    </row>
    <row r="405" spans="1:30" x14ac:dyDescent="0.2">
      <c r="B405" s="74" t="s">
        <v>114</v>
      </c>
      <c r="F405" s="74" t="s">
        <v>114</v>
      </c>
      <c r="H405" s="9" t="s">
        <v>132</v>
      </c>
      <c r="J405" s="9" t="s">
        <v>132</v>
      </c>
      <c r="K405" s="51"/>
      <c r="M405" s="51"/>
      <c r="O405" s="2"/>
      <c r="R405" s="102"/>
    </row>
    <row r="406" spans="1:30" x14ac:dyDescent="0.2">
      <c r="A406" s="62" t="s">
        <v>160</v>
      </c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7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</row>
    <row r="407" spans="1:30" x14ac:dyDescent="0.2">
      <c r="A407" s="63" t="s">
        <v>54</v>
      </c>
      <c r="B407" s="42" t="s">
        <v>149</v>
      </c>
      <c r="D407" s="19" t="s">
        <v>97</v>
      </c>
      <c r="F407" s="64" t="s">
        <v>160</v>
      </c>
      <c r="H407" s="64" t="s">
        <v>261</v>
      </c>
      <c r="J407" s="64" t="s">
        <v>164</v>
      </c>
      <c r="K407" s="51"/>
      <c r="L407" s="65">
        <f>COUNTIF(N407:AD407, "WIN")/COUNTA(N407:AD407)</f>
        <v>0.4</v>
      </c>
      <c r="M407" s="51"/>
      <c r="N407" s="67" t="s">
        <v>273</v>
      </c>
      <c r="P407" s="67" t="s">
        <v>273</v>
      </c>
      <c r="R407" s="67" t="s">
        <v>273</v>
      </c>
      <c r="T407" s="58" t="s">
        <v>270</v>
      </c>
      <c r="V407" s="58" t="s">
        <v>270</v>
      </c>
      <c r="Z407" s="2"/>
      <c r="AB407" s="2"/>
      <c r="AD407" s="2"/>
    </row>
    <row r="408" spans="1:30" x14ac:dyDescent="0.2">
      <c r="A408" s="101"/>
      <c r="B408" s="37" t="s">
        <v>230</v>
      </c>
      <c r="D408" s="20" t="s">
        <v>254</v>
      </c>
      <c r="F408" s="22" t="s">
        <v>267</v>
      </c>
      <c r="H408" s="22" t="s">
        <v>266</v>
      </c>
      <c r="J408" s="22" t="s">
        <v>266</v>
      </c>
      <c r="K408" s="51"/>
      <c r="M408" s="51"/>
      <c r="N408" s="102"/>
      <c r="O408" s="102"/>
    </row>
    <row r="409" spans="1:30" x14ac:dyDescent="0.2">
      <c r="A409" s="101">
        <f>SUM(B409:J409)</f>
        <v>59.749999999999993</v>
      </c>
      <c r="B409" s="80">
        <v>11.2</v>
      </c>
      <c r="D409" s="92">
        <v>1.75</v>
      </c>
      <c r="F409" s="61">
        <v>4.2</v>
      </c>
      <c r="H409" s="97">
        <v>25.2</v>
      </c>
      <c r="J409" s="97">
        <v>17.399999999999999</v>
      </c>
      <c r="K409" s="51"/>
      <c r="M409" s="51"/>
      <c r="N409" s="102"/>
      <c r="O409" s="102"/>
      <c r="T409" s="72"/>
      <c r="U409" s="73"/>
      <c r="Z409" s="71"/>
      <c r="AB409" s="102"/>
      <c r="AD409" s="102"/>
    </row>
    <row r="410" spans="1:30" x14ac:dyDescent="0.2">
      <c r="A410" s="101">
        <f>SUM(B410:J410)</f>
        <v>74.349999999999994</v>
      </c>
      <c r="B410" s="80">
        <v>11.2</v>
      </c>
      <c r="D410" s="92">
        <v>2.5499999999999998</v>
      </c>
      <c r="F410" s="61">
        <v>5.4</v>
      </c>
      <c r="H410" s="97">
        <v>37.799999999999997</v>
      </c>
      <c r="J410" s="97">
        <v>17.399999999999999</v>
      </c>
      <c r="K410" s="51"/>
      <c r="M410" s="51"/>
      <c r="Z410" s="71"/>
      <c r="AB410" s="102"/>
      <c r="AD410" s="102"/>
    </row>
    <row r="411" spans="1:30" x14ac:dyDescent="0.2">
      <c r="A411" s="63">
        <f>SUM(B411:J411)</f>
        <v>103.9</v>
      </c>
      <c r="B411" s="80">
        <v>16.8</v>
      </c>
      <c r="D411" s="92">
        <v>3.6</v>
      </c>
      <c r="F411" s="61">
        <v>7</v>
      </c>
      <c r="H411" s="97">
        <f>50.4</f>
        <v>50.4</v>
      </c>
      <c r="J411" s="97">
        <v>26.1</v>
      </c>
      <c r="K411" s="51"/>
      <c r="M411" s="51"/>
      <c r="U411" s="73"/>
      <c r="Z411" s="71"/>
      <c r="AB411" s="102"/>
      <c r="AD411" s="102"/>
    </row>
    <row r="412" spans="1:30" x14ac:dyDescent="0.2">
      <c r="A412" s="101">
        <f>SUM(B412:J412)</f>
        <v>118.55000000000001</v>
      </c>
      <c r="B412" s="80">
        <v>16.8</v>
      </c>
      <c r="D412" s="92">
        <v>4.45</v>
      </c>
      <c r="F412" s="61">
        <v>8.1999999999999993</v>
      </c>
      <c r="H412" s="97">
        <v>63</v>
      </c>
      <c r="J412" s="97">
        <v>26.1</v>
      </c>
      <c r="K412" s="51"/>
      <c r="M412" s="51"/>
      <c r="Q412" s="73"/>
      <c r="U412" s="73"/>
      <c r="V412" s="72"/>
      <c r="Z412" s="145"/>
      <c r="AB412" s="102"/>
      <c r="AD412" s="102"/>
    </row>
    <row r="413" spans="1:30" x14ac:dyDescent="0.2">
      <c r="A413" s="107"/>
      <c r="B413" s="82" t="s">
        <v>107</v>
      </c>
      <c r="D413" s="82" t="s">
        <v>107</v>
      </c>
      <c r="F413" s="75" t="s">
        <v>133</v>
      </c>
      <c r="H413" s="75" t="s">
        <v>133</v>
      </c>
      <c r="J413" s="75" t="s">
        <v>133</v>
      </c>
      <c r="K413" s="51"/>
      <c r="M413" s="51"/>
    </row>
    <row r="414" spans="1:30" x14ac:dyDescent="0.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7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</row>
    <row r="416" spans="1:30" x14ac:dyDescent="0.2">
      <c r="K416" s="51"/>
      <c r="L416" s="57"/>
      <c r="M416" s="51"/>
      <c r="N416" s="162" t="s">
        <v>90</v>
      </c>
      <c r="O416" s="163"/>
      <c r="P416" s="162" t="s">
        <v>154</v>
      </c>
      <c r="Q416" s="163"/>
      <c r="R416" s="162" t="s">
        <v>166</v>
      </c>
      <c r="S416" s="163"/>
      <c r="T416" s="162" t="s">
        <v>160</v>
      </c>
      <c r="U416" s="163"/>
      <c r="V416" s="162" t="s">
        <v>159</v>
      </c>
      <c r="W416" s="163"/>
      <c r="X416" s="162" t="s">
        <v>166</v>
      </c>
      <c r="Y416" s="163"/>
      <c r="Z416" s="164" t="s">
        <v>4</v>
      </c>
      <c r="AA416" s="163"/>
      <c r="AB416" s="162" t="s">
        <v>155</v>
      </c>
      <c r="AC416" s="163"/>
      <c r="AD416" s="162" t="s">
        <v>154</v>
      </c>
    </row>
    <row r="417" spans="1:30" x14ac:dyDescent="0.2">
      <c r="K417" s="51"/>
      <c r="L417" s="58" t="s">
        <v>270</v>
      </c>
      <c r="M417" s="51"/>
      <c r="N417" s="165" t="s">
        <v>149</v>
      </c>
      <c r="O417" s="155"/>
      <c r="P417" s="166" t="s">
        <v>271</v>
      </c>
      <c r="Q417" s="155"/>
      <c r="R417" s="167" t="s">
        <v>1</v>
      </c>
      <c r="S417" s="155"/>
      <c r="T417" s="166" t="s">
        <v>199</v>
      </c>
      <c r="U417" s="155"/>
      <c r="V417" s="165" t="s">
        <v>149</v>
      </c>
      <c r="W417" s="155"/>
      <c r="X417" s="165" t="s">
        <v>149</v>
      </c>
      <c r="Y417" s="155"/>
      <c r="Z417" s="165" t="s">
        <v>149</v>
      </c>
      <c r="AA417" s="155"/>
      <c r="AB417" s="165" t="s">
        <v>149</v>
      </c>
      <c r="AC417" s="155"/>
      <c r="AD417" s="165" t="s">
        <v>149</v>
      </c>
    </row>
    <row r="418" spans="1:30" x14ac:dyDescent="0.2">
      <c r="K418" s="51"/>
      <c r="L418" s="59" t="s">
        <v>270</v>
      </c>
      <c r="M418" s="51"/>
      <c r="N418" s="165" t="s">
        <v>272</v>
      </c>
      <c r="O418" s="155"/>
      <c r="P418" s="167" t="s">
        <v>89</v>
      </c>
      <c r="Q418" s="155"/>
      <c r="R418" s="165" t="s">
        <v>149</v>
      </c>
      <c r="S418" s="155"/>
      <c r="T418" s="168" t="s">
        <v>211</v>
      </c>
      <c r="U418" s="155"/>
      <c r="V418" s="167" t="s">
        <v>94</v>
      </c>
      <c r="W418" s="155"/>
      <c r="X418" s="168" t="s">
        <v>211</v>
      </c>
      <c r="Y418" s="155"/>
      <c r="Z418" s="168" t="s">
        <v>211</v>
      </c>
      <c r="AA418" s="155"/>
      <c r="AB418" s="168" t="s">
        <v>211</v>
      </c>
      <c r="AC418" s="155"/>
      <c r="AD418" s="167" t="s">
        <v>89</v>
      </c>
    </row>
    <row r="419" spans="1:30" x14ac:dyDescent="0.2">
      <c r="K419" s="51"/>
      <c r="L419" s="60" t="s">
        <v>273</v>
      </c>
      <c r="M419" s="51"/>
      <c r="N419" s="168" t="s">
        <v>211</v>
      </c>
      <c r="O419" s="155"/>
      <c r="P419" s="67" t="s">
        <v>154</v>
      </c>
      <c r="Q419" s="155"/>
      <c r="R419" s="165" t="s">
        <v>272</v>
      </c>
      <c r="S419" s="155"/>
      <c r="T419" s="67" t="s">
        <v>160</v>
      </c>
      <c r="U419" s="155"/>
      <c r="V419" s="67" t="s">
        <v>159</v>
      </c>
      <c r="W419" s="155"/>
      <c r="X419" s="165" t="s">
        <v>272</v>
      </c>
      <c r="Y419" s="155"/>
      <c r="Z419" s="165" t="s">
        <v>272</v>
      </c>
      <c r="AA419" s="155"/>
      <c r="AB419" s="165" t="s">
        <v>272</v>
      </c>
      <c r="AC419" s="155"/>
      <c r="AD419" s="165" t="s">
        <v>272</v>
      </c>
    </row>
    <row r="420" spans="1:30" x14ac:dyDescent="0.2">
      <c r="K420" s="51"/>
      <c r="L420" s="61" t="s">
        <v>273</v>
      </c>
      <c r="M420" s="51"/>
      <c r="N420" s="67" t="s">
        <v>90</v>
      </c>
      <c r="O420" s="155"/>
      <c r="P420" s="67" t="s">
        <v>256</v>
      </c>
      <c r="Q420" s="155"/>
      <c r="R420" s="166" t="s">
        <v>87</v>
      </c>
      <c r="S420" s="155"/>
      <c r="T420" s="67" t="s">
        <v>261</v>
      </c>
      <c r="U420" s="155"/>
      <c r="V420" s="165" t="s">
        <v>272</v>
      </c>
      <c r="W420" s="155"/>
      <c r="X420" s="67" t="s">
        <v>166</v>
      </c>
      <c r="Y420" s="155"/>
      <c r="Z420" s="169" t="s">
        <v>4</v>
      </c>
      <c r="AA420" s="155"/>
      <c r="AB420" s="67" t="s">
        <v>155</v>
      </c>
      <c r="AC420" s="155"/>
      <c r="AD420" s="67" t="s">
        <v>154</v>
      </c>
    </row>
    <row r="421" spans="1:30" x14ac:dyDescent="0.2">
      <c r="A421" s="99" t="s">
        <v>293</v>
      </c>
      <c r="K421" s="51"/>
      <c r="M421" s="51"/>
      <c r="N421" s="167" t="s">
        <v>5</v>
      </c>
      <c r="O421" s="155"/>
      <c r="P421" s="167" t="s">
        <v>5</v>
      </c>
      <c r="Q421" s="155"/>
      <c r="R421" s="67" t="s">
        <v>166</v>
      </c>
      <c r="S421" s="155"/>
      <c r="T421" s="67" t="s">
        <v>163</v>
      </c>
      <c r="U421" s="155"/>
      <c r="V421" s="166" t="s">
        <v>87</v>
      </c>
      <c r="W421" s="155"/>
      <c r="X421" s="167" t="s">
        <v>275</v>
      </c>
      <c r="Y421" s="155"/>
      <c r="Z421" s="167" t="s">
        <v>5</v>
      </c>
      <c r="AA421" s="155"/>
      <c r="AB421" s="167" t="s">
        <v>5</v>
      </c>
      <c r="AC421" s="155"/>
      <c r="AD421" s="167" t="s">
        <v>5</v>
      </c>
    </row>
    <row r="422" spans="1:30" x14ac:dyDescent="0.2">
      <c r="A422" s="62" t="s">
        <v>154</v>
      </c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7"/>
      <c r="M422" s="51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3"/>
      <c r="AB422" s="163"/>
      <c r="AC422" s="163"/>
      <c r="AD422" s="163"/>
    </row>
    <row r="423" spans="1:30" x14ac:dyDescent="0.2">
      <c r="A423" s="63" t="s">
        <v>54</v>
      </c>
      <c r="B423" s="42" t="s">
        <v>199</v>
      </c>
      <c r="D423" s="19" t="s">
        <v>89</v>
      </c>
      <c r="F423" s="19" t="s">
        <v>151</v>
      </c>
      <c r="H423" s="64" t="s">
        <v>154</v>
      </c>
      <c r="J423" s="64" t="s">
        <v>256</v>
      </c>
      <c r="K423" s="51"/>
      <c r="L423" s="65">
        <f>COUNTIF(N423:AD423, "WIN")/COUNTA(N423:AD423)</f>
        <v>1</v>
      </c>
      <c r="M423" s="51"/>
      <c r="N423" s="58" t="s">
        <v>270</v>
      </c>
      <c r="P423" s="58" t="s">
        <v>270</v>
      </c>
      <c r="R423" s="58" t="s">
        <v>270</v>
      </c>
      <c r="T423" s="58" t="s">
        <v>270</v>
      </c>
      <c r="V423" s="58" t="s">
        <v>270</v>
      </c>
      <c r="X423" s="58" t="s">
        <v>270</v>
      </c>
      <c r="Z423" s="58" t="s">
        <v>270</v>
      </c>
      <c r="AB423" s="58" t="s">
        <v>270</v>
      </c>
      <c r="AD423" s="58" t="s">
        <v>270</v>
      </c>
    </row>
    <row r="424" spans="1:30" x14ac:dyDescent="0.2">
      <c r="A424" s="101"/>
      <c r="B424" s="37" t="s">
        <v>234</v>
      </c>
      <c r="D424" s="20" t="s">
        <v>250</v>
      </c>
      <c r="F424" s="20" t="s">
        <v>250</v>
      </c>
      <c r="H424" s="22" t="s">
        <v>265</v>
      </c>
      <c r="J424" s="22" t="s">
        <v>265</v>
      </c>
      <c r="K424" s="51"/>
      <c r="M424" s="51"/>
      <c r="N424" s="102"/>
      <c r="O424" s="102"/>
    </row>
    <row r="425" spans="1:30" x14ac:dyDescent="0.2">
      <c r="A425" s="101">
        <f>SUM(B425:J425)</f>
        <v>72.849999999999994</v>
      </c>
      <c r="B425" s="81">
        <v>5.25</v>
      </c>
      <c r="D425" s="91">
        <v>11.2</v>
      </c>
      <c r="F425" s="89">
        <v>28.4</v>
      </c>
      <c r="H425" s="61">
        <v>10</v>
      </c>
      <c r="J425" s="95">
        <v>18</v>
      </c>
      <c r="K425" s="51"/>
      <c r="M425" s="51"/>
      <c r="V425" s="102"/>
      <c r="Z425" s="102"/>
      <c r="AB425" s="71"/>
      <c r="AD425" s="71"/>
    </row>
    <row r="426" spans="1:30" x14ac:dyDescent="0.2">
      <c r="A426" s="101">
        <f>SUM(B426:J426)</f>
        <v>81.349999999999994</v>
      </c>
      <c r="B426" s="81">
        <v>6.75</v>
      </c>
      <c r="D426" s="91">
        <v>11.2</v>
      </c>
      <c r="F426" s="89">
        <v>28.4</v>
      </c>
      <c r="H426" s="61">
        <v>12.5</v>
      </c>
      <c r="J426" s="95">
        <v>22.5</v>
      </c>
      <c r="K426" s="51"/>
      <c r="M426" s="51"/>
      <c r="Z426" s="102"/>
      <c r="AB426" s="71"/>
      <c r="AD426" s="71"/>
    </row>
    <row r="427" spans="1:30" x14ac:dyDescent="0.2">
      <c r="A427" s="63">
        <f>SUM(B427:J427)</f>
        <v>107.55</v>
      </c>
      <c r="B427" s="81">
        <v>8.75</v>
      </c>
      <c r="D427" s="91">
        <v>16.7</v>
      </c>
      <c r="F427" s="93">
        <v>42.6</v>
      </c>
      <c r="H427" s="61">
        <v>12.5</v>
      </c>
      <c r="J427" s="95">
        <v>27</v>
      </c>
      <c r="K427" s="51"/>
      <c r="M427" s="51"/>
      <c r="V427" s="102"/>
      <c r="Z427" s="102"/>
      <c r="AB427" s="71"/>
      <c r="AD427" s="71"/>
    </row>
    <row r="428" spans="1:30" x14ac:dyDescent="0.2">
      <c r="A428" s="101">
        <f>SUM(B428:J428)</f>
        <v>113.55</v>
      </c>
      <c r="B428" s="81">
        <v>10.25</v>
      </c>
      <c r="D428" s="91">
        <v>16.7</v>
      </c>
      <c r="F428" s="89">
        <v>42.6</v>
      </c>
      <c r="H428" s="61">
        <v>12.5</v>
      </c>
      <c r="J428" s="95">
        <v>31.5</v>
      </c>
      <c r="K428" s="51"/>
      <c r="M428" s="51"/>
      <c r="T428" s="71"/>
      <c r="V428" s="102"/>
      <c r="Z428" s="102"/>
      <c r="AB428" s="71"/>
      <c r="AD428" s="71"/>
    </row>
    <row r="429" spans="1:30" x14ac:dyDescent="0.2">
      <c r="B429" s="82" t="s">
        <v>107</v>
      </c>
      <c r="H429" s="75" t="s">
        <v>133</v>
      </c>
      <c r="K429" s="51"/>
      <c r="M429" s="51"/>
      <c r="S429" s="2"/>
      <c r="T429" s="71"/>
    </row>
    <row r="430" spans="1:30" x14ac:dyDescent="0.2">
      <c r="A430" s="57" t="s">
        <v>161</v>
      </c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7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</row>
    <row r="431" spans="1:30" x14ac:dyDescent="0.2">
      <c r="A431" s="70" t="s">
        <v>279</v>
      </c>
      <c r="B431" s="64" t="s">
        <v>161</v>
      </c>
      <c r="C431" s="2"/>
      <c r="D431" s="19" t="s">
        <v>88</v>
      </c>
      <c r="E431" s="2"/>
      <c r="F431" s="42" t="s">
        <v>10</v>
      </c>
      <c r="G431" s="2"/>
      <c r="H431" s="42" t="s">
        <v>87</v>
      </c>
      <c r="J431" s="64" t="s">
        <v>155</v>
      </c>
      <c r="K431" s="51"/>
      <c r="L431" s="65" t="e">
        <f>COUNTIF(N431:AD431, "WIN")/COUNTA(N431:AD431)</f>
        <v>#DIV/0!</v>
      </c>
      <c r="M431" s="51"/>
      <c r="Z431" s="2"/>
      <c r="AA431" s="2"/>
      <c r="AB431" s="2"/>
      <c r="AC431" s="2"/>
      <c r="AD431" s="2"/>
    </row>
    <row r="432" spans="1:30" x14ac:dyDescent="0.2">
      <c r="A432" s="103"/>
      <c r="B432" s="22" t="s">
        <v>265</v>
      </c>
      <c r="D432" s="20" t="s">
        <v>253</v>
      </c>
      <c r="F432" s="37" t="s">
        <v>232</v>
      </c>
      <c r="H432" s="37" t="s">
        <v>230</v>
      </c>
      <c r="J432" s="22" t="s">
        <v>266</v>
      </c>
      <c r="K432" s="51"/>
      <c r="M432" s="51"/>
      <c r="N432" s="102"/>
      <c r="O432" s="102"/>
      <c r="P432" s="102"/>
      <c r="Q432" s="102"/>
      <c r="R432" s="102"/>
      <c r="S432" s="102"/>
      <c r="T432" s="102"/>
      <c r="U432" s="102"/>
      <c r="V432" s="102"/>
    </row>
    <row r="433" spans="1:22" x14ac:dyDescent="0.2">
      <c r="A433" s="103">
        <f>SUM(B433:J433)</f>
        <v>64.849999999999994</v>
      </c>
      <c r="B433" s="95">
        <v>18</v>
      </c>
      <c r="D433" s="92">
        <v>4.2</v>
      </c>
      <c r="F433" s="81">
        <v>3.2</v>
      </c>
      <c r="H433" s="77">
        <v>31.95</v>
      </c>
      <c r="J433" s="96">
        <v>7.5</v>
      </c>
      <c r="K433" s="51"/>
      <c r="M433" s="51"/>
      <c r="S433" s="72"/>
    </row>
    <row r="434" spans="1:22" x14ac:dyDescent="0.2">
      <c r="A434" s="103">
        <f>SUM(B434:J434)</f>
        <v>73.75</v>
      </c>
      <c r="B434" s="95">
        <v>22.5</v>
      </c>
      <c r="D434" s="92">
        <v>5.4</v>
      </c>
      <c r="F434" s="81">
        <v>3.9</v>
      </c>
      <c r="H434" s="77">
        <v>31.95</v>
      </c>
      <c r="J434" s="96">
        <v>10</v>
      </c>
      <c r="K434" s="51"/>
      <c r="M434" s="51"/>
    </row>
    <row r="435" spans="1:22" x14ac:dyDescent="0.2">
      <c r="A435" s="70">
        <f>SUM(B435:J435)</f>
        <v>100.20059000000001</v>
      </c>
      <c r="B435" s="95">
        <f>27</f>
        <v>27</v>
      </c>
      <c r="C435" s="13"/>
      <c r="D435" s="92">
        <f>7</f>
        <v>7</v>
      </c>
      <c r="E435" s="13"/>
      <c r="F435" s="81">
        <f>5.4</f>
        <v>5.4</v>
      </c>
      <c r="G435" s="13"/>
      <c r="H435" s="77">
        <f>46.15*1.0466</f>
        <v>48.30059</v>
      </c>
      <c r="J435" s="96">
        <f>12.5</f>
        <v>12.5</v>
      </c>
      <c r="K435" s="51"/>
      <c r="M435" s="51"/>
    </row>
    <row r="436" spans="1:22" x14ac:dyDescent="0.2">
      <c r="A436" s="103">
        <f>SUM(B436:J436)</f>
        <v>109.55000000000001</v>
      </c>
      <c r="B436" s="95">
        <v>31.5</v>
      </c>
      <c r="D436" s="92">
        <v>8.1999999999999993</v>
      </c>
      <c r="F436" s="104">
        <v>6.2</v>
      </c>
      <c r="H436" s="77">
        <v>46.15</v>
      </c>
      <c r="J436" s="96">
        <v>17.5</v>
      </c>
      <c r="K436" s="51"/>
      <c r="M436" s="51"/>
    </row>
    <row r="437" spans="1:22" x14ac:dyDescent="0.2">
      <c r="B437" s="82" t="s">
        <v>107</v>
      </c>
      <c r="D437" s="82" t="s">
        <v>107</v>
      </c>
      <c r="H437" s="74" t="s">
        <v>114</v>
      </c>
      <c r="J437" s="9" t="s">
        <v>132</v>
      </c>
      <c r="K437" s="51"/>
      <c r="M437" s="51"/>
      <c r="S437" s="2"/>
    </row>
    <row r="438" spans="1:22" x14ac:dyDescent="0.2">
      <c r="A438" s="62" t="s">
        <v>90</v>
      </c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7"/>
      <c r="M438" s="51"/>
      <c r="N438" s="51"/>
      <c r="O438" s="51"/>
      <c r="P438" s="51"/>
      <c r="Q438" s="51"/>
      <c r="R438" s="51"/>
      <c r="S438" s="51"/>
      <c r="T438" s="51"/>
      <c r="U438" s="51"/>
      <c r="V438" s="51"/>
    </row>
    <row r="439" spans="1:22" x14ac:dyDescent="0.2">
      <c r="A439" s="63" t="s">
        <v>54</v>
      </c>
      <c r="B439" s="19" t="s">
        <v>1</v>
      </c>
      <c r="D439" s="42" t="s">
        <v>9</v>
      </c>
      <c r="F439" s="64" t="s">
        <v>90</v>
      </c>
      <c r="H439" s="64" t="s">
        <v>210</v>
      </c>
      <c r="J439" s="42" t="s">
        <v>202</v>
      </c>
      <c r="K439" s="51"/>
      <c r="L439" s="65">
        <f>COUNTIF(N439:AD439, "WIN")/COUNTA(N439:AD439)</f>
        <v>0.4</v>
      </c>
      <c r="M439" s="51"/>
      <c r="N439" s="61" t="s">
        <v>273</v>
      </c>
      <c r="P439" s="61" t="s">
        <v>273</v>
      </c>
      <c r="R439" s="61" t="s">
        <v>273</v>
      </c>
      <c r="T439" s="58" t="s">
        <v>270</v>
      </c>
      <c r="V439" s="58" t="s">
        <v>270</v>
      </c>
    </row>
    <row r="440" spans="1:22" x14ac:dyDescent="0.2">
      <c r="A440" s="101"/>
      <c r="B440" s="20" t="s">
        <v>250</v>
      </c>
      <c r="D440" s="37" t="s">
        <v>232</v>
      </c>
      <c r="F440" s="22" t="s">
        <v>267</v>
      </c>
      <c r="H440" s="22" t="s">
        <v>265</v>
      </c>
      <c r="J440" s="37" t="s">
        <v>230</v>
      </c>
      <c r="K440" s="51"/>
      <c r="M440" s="51"/>
      <c r="N440" s="102"/>
      <c r="O440" s="102"/>
    </row>
    <row r="441" spans="1:22" x14ac:dyDescent="0.2">
      <c r="A441" s="101">
        <f>SUM(B441:J441)</f>
        <v>63.85</v>
      </c>
      <c r="B441" s="91">
        <v>12</v>
      </c>
      <c r="C441" s="73"/>
      <c r="D441" s="80">
        <v>12.8</v>
      </c>
      <c r="E441" s="73"/>
      <c r="F441" s="96">
        <v>9.4499999999999993</v>
      </c>
      <c r="G441" s="73"/>
      <c r="H441" s="95">
        <v>18</v>
      </c>
      <c r="I441" s="73"/>
      <c r="J441" s="80">
        <v>11.6</v>
      </c>
      <c r="K441" s="51"/>
      <c r="M441" s="51"/>
      <c r="S441" s="102"/>
    </row>
    <row r="442" spans="1:22" x14ac:dyDescent="0.2">
      <c r="A442" s="101">
        <f>SUM(B442:J442)</f>
        <v>73.849999999999994</v>
      </c>
      <c r="B442" s="91">
        <v>12</v>
      </c>
      <c r="C442" s="73"/>
      <c r="D442" s="80">
        <v>15.6</v>
      </c>
      <c r="E442" s="73"/>
      <c r="F442" s="96">
        <v>12.15</v>
      </c>
      <c r="G442" s="73"/>
      <c r="H442" s="95">
        <v>22.5</v>
      </c>
      <c r="I442" s="73"/>
      <c r="J442" s="80">
        <v>11.6</v>
      </c>
      <c r="K442" s="51"/>
      <c r="M442" s="51"/>
    </row>
    <row r="443" spans="1:22" x14ac:dyDescent="0.2">
      <c r="A443" s="63">
        <f>SUM(B443:J443)</f>
        <v>101.00819999999999</v>
      </c>
      <c r="B443" s="91">
        <v>18</v>
      </c>
      <c r="C443" s="73"/>
      <c r="D443" s="80">
        <v>21.6</v>
      </c>
      <c r="E443" s="73"/>
      <c r="F443" s="98">
        <f>15.75</f>
        <v>15.75</v>
      </c>
      <c r="G443" s="73"/>
      <c r="H443" s="95">
        <f>27*1.0466</f>
        <v>28.258199999999999</v>
      </c>
      <c r="I443" s="73"/>
      <c r="J443" s="80">
        <v>17.399999999999999</v>
      </c>
      <c r="K443" s="51"/>
      <c r="M443" s="51"/>
    </row>
    <row r="444" spans="1:22" x14ac:dyDescent="0.2">
      <c r="A444" s="101">
        <f>SUM(B444:J444)</f>
        <v>110.15</v>
      </c>
      <c r="B444" s="91">
        <v>18</v>
      </c>
      <c r="C444" s="73"/>
      <c r="D444" s="80">
        <v>24.8</v>
      </c>
      <c r="E444" s="73"/>
      <c r="F444" s="96">
        <v>18.45</v>
      </c>
      <c r="G444" s="73"/>
      <c r="H444" s="95">
        <v>31.5</v>
      </c>
      <c r="I444" s="73"/>
      <c r="J444" s="80">
        <v>17.399999999999999</v>
      </c>
      <c r="K444" s="51"/>
      <c r="M444" s="51"/>
      <c r="R444" s="71"/>
      <c r="T444" s="72"/>
    </row>
    <row r="445" spans="1:22" x14ac:dyDescent="0.2">
      <c r="A445" s="5"/>
      <c r="B445" s="82" t="s">
        <v>107</v>
      </c>
      <c r="F445" s="9" t="s">
        <v>132</v>
      </c>
      <c r="H445" s="74" t="s">
        <v>114</v>
      </c>
      <c r="J445" s="88" t="s">
        <v>126</v>
      </c>
      <c r="K445" s="51"/>
      <c r="M445" s="51"/>
      <c r="O445" s="2"/>
      <c r="R445" s="71"/>
    </row>
    <row r="446" spans="1:22" x14ac:dyDescent="0.2">
      <c r="A446" s="62" t="s">
        <v>162</v>
      </c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7"/>
      <c r="M446" s="51"/>
      <c r="N446" s="51"/>
      <c r="O446" s="51"/>
      <c r="P446" s="51"/>
      <c r="Q446" s="51"/>
      <c r="R446" s="51"/>
      <c r="S446" s="51"/>
      <c r="T446" s="51"/>
      <c r="U446" s="51"/>
      <c r="V446" s="51"/>
    </row>
    <row r="447" spans="1:22" x14ac:dyDescent="0.2">
      <c r="A447" s="63" t="s">
        <v>54</v>
      </c>
      <c r="B447" s="42" t="s">
        <v>6</v>
      </c>
      <c r="D447" s="19" t="s">
        <v>211</v>
      </c>
      <c r="F447" s="19" t="s">
        <v>5</v>
      </c>
      <c r="H447" s="64" t="s">
        <v>162</v>
      </c>
      <c r="J447" s="42" t="s">
        <v>213</v>
      </c>
      <c r="K447" s="51"/>
      <c r="L447" s="65">
        <f>COUNTIF(N447:AD447, "WIN")/COUNTA(N447:AD447)</f>
        <v>0.8</v>
      </c>
      <c r="M447" s="51"/>
      <c r="N447" s="58" t="s">
        <v>270</v>
      </c>
      <c r="P447" s="58" t="s">
        <v>270</v>
      </c>
      <c r="R447" s="61" t="s">
        <v>273</v>
      </c>
      <c r="T447" s="58" t="s">
        <v>270</v>
      </c>
      <c r="V447" s="59" t="s">
        <v>270</v>
      </c>
    </row>
    <row r="448" spans="1:22" x14ac:dyDescent="0.2">
      <c r="A448" s="101"/>
      <c r="B448" s="37" t="s">
        <v>231</v>
      </c>
      <c r="D448" s="20" t="s">
        <v>250</v>
      </c>
      <c r="F448" s="20" t="s">
        <v>250</v>
      </c>
      <c r="H448" s="22" t="s">
        <v>265</v>
      </c>
      <c r="J448" s="37" t="s">
        <v>233</v>
      </c>
      <c r="K448" s="51"/>
      <c r="M448" s="51"/>
      <c r="N448" s="102"/>
      <c r="O448" s="102"/>
    </row>
    <row r="449" spans="1:30" x14ac:dyDescent="0.2">
      <c r="A449" s="101">
        <f>SUM(B449:J449)</f>
        <v>66.95</v>
      </c>
      <c r="B449" s="78">
        <v>18</v>
      </c>
      <c r="D449" s="91">
        <v>11.2</v>
      </c>
      <c r="F449" s="89">
        <v>27.6</v>
      </c>
      <c r="H449" s="61">
        <v>8.4</v>
      </c>
      <c r="J449" s="81">
        <v>1.75</v>
      </c>
      <c r="K449" s="51"/>
      <c r="M449" s="51"/>
      <c r="N449" s="72"/>
      <c r="O449" s="72"/>
      <c r="P449" s="72"/>
      <c r="R449" s="71"/>
      <c r="T449" s="72"/>
      <c r="U449" s="73"/>
      <c r="Z449" s="71"/>
      <c r="AB449" s="102"/>
      <c r="AD449" s="105"/>
    </row>
    <row r="450" spans="1:30" x14ac:dyDescent="0.2">
      <c r="A450" s="101">
        <f>SUM(B450:J450)</f>
        <v>74.25</v>
      </c>
      <c r="B450" s="78">
        <v>22.5</v>
      </c>
      <c r="D450" s="91">
        <v>11.2</v>
      </c>
      <c r="F450" s="89">
        <v>27.6</v>
      </c>
      <c r="H450" s="61">
        <v>10.4</v>
      </c>
      <c r="J450" s="81">
        <v>2.5499999999999998</v>
      </c>
      <c r="K450" s="51"/>
      <c r="M450" s="51"/>
      <c r="Z450" s="71"/>
      <c r="AB450" s="102"/>
      <c r="AD450" s="105"/>
    </row>
    <row r="451" spans="1:30" x14ac:dyDescent="0.2">
      <c r="A451" s="63">
        <f>SUM(B451:J451)</f>
        <v>104.68744</v>
      </c>
      <c r="B451" s="78">
        <f>27*1.0466</f>
        <v>28.258199999999999</v>
      </c>
      <c r="D451" s="91">
        <v>16.7</v>
      </c>
      <c r="F451" s="89">
        <f>41.4*1.0466</f>
        <v>43.329239999999999</v>
      </c>
      <c r="H451" s="61">
        <v>12.8</v>
      </c>
      <c r="J451" s="81">
        <v>3.6</v>
      </c>
      <c r="K451" s="51"/>
      <c r="M451" s="51"/>
      <c r="T451" s="71"/>
      <c r="U451" s="73"/>
      <c r="Z451" s="71"/>
      <c r="AB451" s="102"/>
      <c r="AD451" s="148"/>
    </row>
    <row r="452" spans="1:30" x14ac:dyDescent="0.2">
      <c r="A452" s="101">
        <f>SUM(B452:J452)</f>
        <v>108.85</v>
      </c>
      <c r="B452" s="78">
        <v>31.5</v>
      </c>
      <c r="D452" s="91">
        <v>16.7</v>
      </c>
      <c r="F452" s="89">
        <v>41.4</v>
      </c>
      <c r="H452" s="61">
        <v>14.8</v>
      </c>
      <c r="J452" s="81">
        <v>4.45</v>
      </c>
      <c r="K452" s="51"/>
      <c r="M452" s="51"/>
      <c r="R452" s="102"/>
      <c r="T452" s="71"/>
      <c r="U452" s="73"/>
      <c r="Z452" s="71"/>
      <c r="AB452" s="102"/>
      <c r="AD452" s="105"/>
    </row>
    <row r="453" spans="1:30" x14ac:dyDescent="0.2">
      <c r="B453" s="74" t="s">
        <v>114</v>
      </c>
      <c r="F453" s="74" t="s">
        <v>114</v>
      </c>
      <c r="H453" s="9" t="s">
        <v>132</v>
      </c>
      <c r="J453" s="9" t="s">
        <v>132</v>
      </c>
      <c r="K453" s="51"/>
      <c r="M453" s="51"/>
      <c r="O453" s="2"/>
      <c r="R453" s="102"/>
    </row>
    <row r="454" spans="1:30" x14ac:dyDescent="0.2">
      <c r="A454" s="62" t="s">
        <v>160</v>
      </c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7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</row>
    <row r="455" spans="1:30" x14ac:dyDescent="0.2">
      <c r="A455" s="63" t="s">
        <v>54</v>
      </c>
      <c r="B455" s="42" t="s">
        <v>149</v>
      </c>
      <c r="D455" s="19" t="s">
        <v>198</v>
      </c>
      <c r="F455" s="64" t="s">
        <v>160</v>
      </c>
      <c r="H455" s="64" t="s">
        <v>261</v>
      </c>
      <c r="J455" s="64" t="s">
        <v>164</v>
      </c>
      <c r="K455" s="51"/>
      <c r="L455" s="65" t="e">
        <f>COUNTIF(N455:AD455, "WIN")/COUNTA(N455:AD455)</f>
        <v>#DIV/0!</v>
      </c>
      <c r="M455" s="51"/>
      <c r="P455" s="72"/>
      <c r="Z455" s="2"/>
      <c r="AB455" s="2"/>
      <c r="AD455" s="2"/>
    </row>
    <row r="456" spans="1:30" x14ac:dyDescent="0.2">
      <c r="A456" s="101"/>
      <c r="B456" s="37" t="s">
        <v>230</v>
      </c>
      <c r="D456" s="20" t="s">
        <v>255</v>
      </c>
      <c r="F456" s="22" t="s">
        <v>267</v>
      </c>
      <c r="H456" s="22" t="s">
        <v>266</v>
      </c>
      <c r="J456" s="22" t="s">
        <v>266</v>
      </c>
      <c r="K456" s="51"/>
      <c r="M456" s="51"/>
      <c r="N456" s="102"/>
      <c r="O456" s="102"/>
    </row>
    <row r="457" spans="1:30" x14ac:dyDescent="0.2">
      <c r="A457" s="101">
        <f>SUM(B457:J457)</f>
        <v>61.199999999999996</v>
      </c>
      <c r="B457" s="80">
        <v>11.2</v>
      </c>
      <c r="D457" s="92">
        <v>3.2</v>
      </c>
      <c r="F457" s="61">
        <v>4.2</v>
      </c>
      <c r="H457" s="97">
        <v>25.2</v>
      </c>
      <c r="J457" s="97">
        <v>17.399999999999999</v>
      </c>
      <c r="K457" s="51"/>
      <c r="M457" s="51"/>
      <c r="N457" s="102"/>
      <c r="O457" s="102"/>
      <c r="T457" s="72"/>
      <c r="U457" s="73"/>
      <c r="Z457" s="71"/>
      <c r="AB457" s="102"/>
      <c r="AD457" s="102"/>
    </row>
    <row r="458" spans="1:30" x14ac:dyDescent="0.2">
      <c r="A458" s="101">
        <f>SUM(B458:J458)</f>
        <v>75.699999999999989</v>
      </c>
      <c r="B458" s="80">
        <v>11.2</v>
      </c>
      <c r="D458" s="92">
        <v>3.9</v>
      </c>
      <c r="F458" s="61">
        <v>5.4</v>
      </c>
      <c r="H458" s="97">
        <v>37.799999999999997</v>
      </c>
      <c r="J458" s="97">
        <v>17.399999999999999</v>
      </c>
      <c r="K458" s="51"/>
      <c r="M458" s="51"/>
      <c r="Z458" s="71"/>
      <c r="AB458" s="102"/>
      <c r="AD458" s="102"/>
    </row>
    <row r="459" spans="1:30" x14ac:dyDescent="0.2">
      <c r="A459" s="63">
        <f>SUM(B459:J459)</f>
        <v>105.69999999999999</v>
      </c>
      <c r="B459" s="80">
        <v>16.8</v>
      </c>
      <c r="D459" s="92">
        <v>5.4</v>
      </c>
      <c r="F459" s="61">
        <v>7</v>
      </c>
      <c r="H459" s="97">
        <f>50.4</f>
        <v>50.4</v>
      </c>
      <c r="J459" s="97">
        <v>26.1</v>
      </c>
      <c r="K459" s="51"/>
      <c r="M459" s="51"/>
      <c r="U459" s="73"/>
      <c r="Z459" s="71"/>
      <c r="AB459" s="102"/>
      <c r="AD459" s="102"/>
    </row>
    <row r="460" spans="1:30" x14ac:dyDescent="0.2">
      <c r="A460" s="101">
        <f>SUM(B460:J460)</f>
        <v>120.30000000000001</v>
      </c>
      <c r="B460" s="80">
        <v>16.8</v>
      </c>
      <c r="D460" s="92">
        <v>6.2</v>
      </c>
      <c r="F460" s="61">
        <v>8.1999999999999993</v>
      </c>
      <c r="H460" s="97">
        <v>63</v>
      </c>
      <c r="J460" s="97">
        <v>26.1</v>
      </c>
      <c r="K460" s="51"/>
      <c r="M460" s="51"/>
      <c r="Q460" s="73"/>
      <c r="U460" s="73"/>
      <c r="V460" s="72"/>
      <c r="Z460" s="145"/>
      <c r="AB460" s="102"/>
      <c r="AD460" s="102"/>
    </row>
    <row r="461" spans="1:30" x14ac:dyDescent="0.2">
      <c r="A461" s="107"/>
      <c r="B461" s="82" t="s">
        <v>107</v>
      </c>
      <c r="D461" s="82" t="s">
        <v>107</v>
      </c>
      <c r="F461" s="75" t="s">
        <v>133</v>
      </c>
      <c r="H461" s="75" t="s">
        <v>133</v>
      </c>
      <c r="J461" s="75" t="s">
        <v>133</v>
      </c>
      <c r="K461" s="51"/>
      <c r="M461" s="51"/>
    </row>
    <row r="462" spans="1:30" x14ac:dyDescent="0.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7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</row>
    <row r="464" spans="1:30" x14ac:dyDescent="0.2">
      <c r="K464" s="51"/>
      <c r="L464" s="57"/>
      <c r="M464" s="51"/>
      <c r="N464" s="57" t="s">
        <v>90</v>
      </c>
      <c r="O464" s="57"/>
      <c r="P464" s="57" t="s">
        <v>154</v>
      </c>
      <c r="Q464" s="51"/>
      <c r="R464" s="57" t="s">
        <v>166</v>
      </c>
      <c r="S464" s="57"/>
      <c r="T464" s="57" t="s">
        <v>160</v>
      </c>
      <c r="U464" s="51"/>
      <c r="V464" s="57" t="s">
        <v>159</v>
      </c>
      <c r="W464" s="163"/>
      <c r="X464" s="162" t="s">
        <v>166</v>
      </c>
      <c r="Y464" s="163"/>
      <c r="Z464" s="164" t="s">
        <v>4</v>
      </c>
      <c r="AA464" s="163"/>
      <c r="AB464" s="162" t="s">
        <v>155</v>
      </c>
      <c r="AC464" s="163"/>
      <c r="AD464" s="162" t="s">
        <v>154</v>
      </c>
    </row>
    <row r="465" spans="1:30" x14ac:dyDescent="0.2">
      <c r="K465" s="51"/>
      <c r="L465" s="58" t="s">
        <v>270</v>
      </c>
      <c r="M465" s="51"/>
      <c r="N465" s="170" t="s">
        <v>149</v>
      </c>
      <c r="P465" s="171" t="s">
        <v>271</v>
      </c>
      <c r="R465" s="172" t="s">
        <v>1</v>
      </c>
      <c r="S465" s="2"/>
      <c r="T465" s="171" t="s">
        <v>199</v>
      </c>
      <c r="V465" s="170" t="s">
        <v>149</v>
      </c>
      <c r="W465" s="155"/>
      <c r="X465" s="165" t="s">
        <v>149</v>
      </c>
      <c r="Y465" s="155"/>
      <c r="Z465" s="165" t="s">
        <v>149</v>
      </c>
      <c r="AA465" s="155"/>
      <c r="AB465" s="165" t="s">
        <v>149</v>
      </c>
      <c r="AC465" s="155"/>
      <c r="AD465" s="165" t="s">
        <v>149</v>
      </c>
    </row>
    <row r="466" spans="1:30" x14ac:dyDescent="0.2">
      <c r="K466" s="51"/>
      <c r="L466" s="59" t="s">
        <v>270</v>
      </c>
      <c r="M466" s="51"/>
      <c r="N466" s="170" t="s">
        <v>272</v>
      </c>
      <c r="P466" s="172" t="s">
        <v>89</v>
      </c>
      <c r="R466" s="170" t="s">
        <v>149</v>
      </c>
      <c r="S466" s="2"/>
      <c r="T466" s="173" t="s">
        <v>211</v>
      </c>
      <c r="V466" s="172" t="s">
        <v>94</v>
      </c>
      <c r="W466" s="155"/>
      <c r="X466" s="168" t="s">
        <v>211</v>
      </c>
      <c r="Y466" s="155"/>
      <c r="Z466" s="168" t="s">
        <v>211</v>
      </c>
      <c r="AA466" s="155"/>
      <c r="AB466" s="168" t="s">
        <v>211</v>
      </c>
      <c r="AC466" s="155"/>
      <c r="AD466" s="167" t="s">
        <v>89</v>
      </c>
    </row>
    <row r="467" spans="1:30" x14ac:dyDescent="0.2">
      <c r="K467" s="51"/>
      <c r="L467" s="60" t="s">
        <v>273</v>
      </c>
      <c r="M467" s="51"/>
      <c r="N467" s="173" t="s">
        <v>211</v>
      </c>
      <c r="P467" s="174" t="s">
        <v>154</v>
      </c>
      <c r="R467" s="170" t="s">
        <v>272</v>
      </c>
      <c r="S467" s="2"/>
      <c r="T467" s="174" t="s">
        <v>160</v>
      </c>
      <c r="V467" s="174" t="s">
        <v>159</v>
      </c>
      <c r="W467" s="155"/>
      <c r="X467" s="165" t="s">
        <v>272</v>
      </c>
      <c r="Y467" s="155"/>
      <c r="Z467" s="165" t="s">
        <v>272</v>
      </c>
      <c r="AA467" s="155"/>
      <c r="AB467" s="165" t="s">
        <v>272</v>
      </c>
      <c r="AC467" s="155"/>
      <c r="AD467" s="165" t="s">
        <v>272</v>
      </c>
    </row>
    <row r="468" spans="1:30" x14ac:dyDescent="0.2">
      <c r="K468" s="51"/>
      <c r="L468" s="61" t="s">
        <v>273</v>
      </c>
      <c r="M468" s="51"/>
      <c r="N468" s="174" t="s">
        <v>90</v>
      </c>
      <c r="P468" s="174" t="s">
        <v>256</v>
      </c>
      <c r="R468" s="171" t="s">
        <v>87</v>
      </c>
      <c r="S468" s="2"/>
      <c r="T468" s="174" t="s">
        <v>261</v>
      </c>
      <c r="V468" s="170" t="s">
        <v>272</v>
      </c>
      <c r="W468" s="155"/>
      <c r="X468" s="67" t="s">
        <v>166</v>
      </c>
      <c r="Y468" s="155"/>
      <c r="Z468" s="169" t="s">
        <v>4</v>
      </c>
      <c r="AA468" s="155"/>
      <c r="AB468" s="67" t="s">
        <v>155</v>
      </c>
      <c r="AC468" s="155"/>
      <c r="AD468" s="67" t="s">
        <v>154</v>
      </c>
    </row>
    <row r="469" spans="1:30" x14ac:dyDescent="0.2">
      <c r="A469" s="99" t="s">
        <v>294</v>
      </c>
      <c r="K469" s="51"/>
      <c r="M469" s="51"/>
      <c r="N469" s="172" t="s">
        <v>5</v>
      </c>
      <c r="P469" s="172" t="s">
        <v>5</v>
      </c>
      <c r="R469" s="174" t="s">
        <v>166</v>
      </c>
      <c r="S469" s="2"/>
      <c r="T469" s="174" t="s">
        <v>163</v>
      </c>
      <c r="V469" s="171" t="s">
        <v>87</v>
      </c>
      <c r="W469" s="155"/>
      <c r="X469" s="167" t="s">
        <v>275</v>
      </c>
      <c r="Y469" s="155"/>
      <c r="Z469" s="167" t="s">
        <v>5</v>
      </c>
      <c r="AA469" s="155"/>
      <c r="AB469" s="167" t="s">
        <v>5</v>
      </c>
      <c r="AC469" s="155"/>
      <c r="AD469" s="167" t="s">
        <v>5</v>
      </c>
    </row>
    <row r="470" spans="1:30" x14ac:dyDescent="0.2">
      <c r="A470" s="62" t="s">
        <v>154</v>
      </c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7"/>
      <c r="M470" s="51"/>
      <c r="N470" s="51"/>
      <c r="O470" s="51"/>
      <c r="P470" s="100"/>
      <c r="Q470" s="51"/>
      <c r="R470" s="51"/>
      <c r="S470" s="100"/>
      <c r="T470" s="51"/>
      <c r="U470" s="51"/>
      <c r="V470" s="51"/>
      <c r="W470" s="163"/>
      <c r="X470" s="163"/>
      <c r="Y470" s="163"/>
      <c r="Z470" s="163"/>
      <c r="AA470" s="163"/>
      <c r="AB470" s="163"/>
      <c r="AC470" s="163"/>
      <c r="AD470" s="163"/>
    </row>
    <row r="471" spans="1:30" x14ac:dyDescent="0.2">
      <c r="A471" s="63" t="s">
        <v>54</v>
      </c>
      <c r="B471" s="42" t="s">
        <v>199</v>
      </c>
      <c r="D471" s="19" t="s">
        <v>89</v>
      </c>
      <c r="F471" s="19" t="s">
        <v>151</v>
      </c>
      <c r="H471" s="64" t="s">
        <v>154</v>
      </c>
      <c r="J471" s="64" t="s">
        <v>256</v>
      </c>
      <c r="K471" s="51"/>
      <c r="L471" s="65">
        <f>COUNTIF(N471:AD471, "WIN")/COUNTA(N471:AD471)</f>
        <v>1</v>
      </c>
      <c r="M471" s="51"/>
      <c r="N471" s="66" t="s">
        <v>270</v>
      </c>
      <c r="O471" s="155"/>
      <c r="P471" s="66" t="s">
        <v>270</v>
      </c>
      <c r="Q471" s="155"/>
      <c r="R471" s="66" t="s">
        <v>270</v>
      </c>
      <c r="S471" s="155"/>
      <c r="T471" s="66" t="s">
        <v>270</v>
      </c>
      <c r="U471" s="155"/>
      <c r="V471" s="66" t="s">
        <v>270</v>
      </c>
      <c r="W471" s="160"/>
      <c r="X471" s="66" t="s">
        <v>270</v>
      </c>
      <c r="Y471" s="155"/>
      <c r="Z471" s="66" t="s">
        <v>270</v>
      </c>
      <c r="AA471" s="155"/>
      <c r="AB471" s="66" t="s">
        <v>270</v>
      </c>
      <c r="AC471" s="155"/>
      <c r="AD471" s="66" t="s">
        <v>270</v>
      </c>
    </row>
    <row r="472" spans="1:30" x14ac:dyDescent="0.2">
      <c r="A472" s="101"/>
      <c r="B472" s="37" t="s">
        <v>234</v>
      </c>
      <c r="D472" s="20" t="s">
        <v>250</v>
      </c>
      <c r="F472" s="20" t="s">
        <v>250</v>
      </c>
      <c r="H472" s="22" t="s">
        <v>265</v>
      </c>
      <c r="J472" s="22" t="s">
        <v>265</v>
      </c>
      <c r="K472" s="51"/>
      <c r="M472" s="51"/>
      <c r="N472" s="155"/>
      <c r="O472" s="155"/>
      <c r="P472" s="155"/>
      <c r="Q472" s="155"/>
      <c r="R472" s="155"/>
      <c r="S472" s="155"/>
      <c r="T472" s="155"/>
      <c r="U472" s="155"/>
      <c r="V472" s="155"/>
      <c r="W472" s="160"/>
      <c r="X472" s="155"/>
      <c r="Y472" s="155"/>
      <c r="Z472" s="155"/>
      <c r="AA472" s="155"/>
      <c r="AB472" s="155"/>
      <c r="AC472" s="155"/>
      <c r="AD472" s="155"/>
    </row>
    <row r="473" spans="1:30" x14ac:dyDescent="0.2">
      <c r="A473" s="101">
        <f>SUM(B473:J473)</f>
        <v>72.849999999999994</v>
      </c>
      <c r="B473" s="81">
        <v>5.25</v>
      </c>
      <c r="D473" s="91">
        <v>11.2</v>
      </c>
      <c r="F473" s="89">
        <v>28.4</v>
      </c>
      <c r="H473" s="61">
        <v>10</v>
      </c>
      <c r="J473" s="95">
        <v>18</v>
      </c>
      <c r="K473" s="51"/>
      <c r="M473" s="51"/>
      <c r="N473" s="155"/>
      <c r="O473" s="155"/>
      <c r="P473" s="155"/>
      <c r="Q473" s="155"/>
      <c r="R473" s="155"/>
      <c r="S473" s="155"/>
      <c r="T473" s="155"/>
      <c r="U473" s="155"/>
      <c r="V473" s="155"/>
      <c r="W473" s="160"/>
      <c r="X473" s="155"/>
      <c r="Y473" s="155"/>
      <c r="Z473" s="155"/>
      <c r="AA473" s="155"/>
      <c r="AB473" s="155"/>
      <c r="AC473" s="155"/>
      <c r="AD473" s="155"/>
    </row>
    <row r="474" spans="1:30" x14ac:dyDescent="0.2">
      <c r="A474" s="101">
        <f>SUM(B474:J474)</f>
        <v>81.349999999999994</v>
      </c>
      <c r="B474" s="81">
        <v>6.75</v>
      </c>
      <c r="D474" s="91">
        <v>11.2</v>
      </c>
      <c r="F474" s="89">
        <v>28.4</v>
      </c>
      <c r="H474" s="61">
        <v>12.5</v>
      </c>
      <c r="J474" s="95">
        <v>22.5</v>
      </c>
      <c r="K474" s="51"/>
      <c r="M474" s="51"/>
      <c r="N474" s="155"/>
      <c r="O474" s="155"/>
      <c r="P474" s="155"/>
      <c r="Q474" s="155"/>
      <c r="R474" s="155"/>
      <c r="S474" s="155"/>
      <c r="T474" s="155"/>
      <c r="U474" s="155"/>
      <c r="V474" s="155"/>
      <c r="W474" s="160"/>
      <c r="X474" s="155"/>
      <c r="Y474" s="155"/>
      <c r="Z474" s="155"/>
      <c r="AA474" s="155"/>
      <c r="AB474" s="155"/>
      <c r="AC474" s="155"/>
      <c r="AD474" s="155"/>
    </row>
    <row r="475" spans="1:30" x14ac:dyDescent="0.2">
      <c r="A475" s="63">
        <f>SUM(B475:J475)</f>
        <v>107.55</v>
      </c>
      <c r="B475" s="81">
        <v>8.75</v>
      </c>
      <c r="D475" s="91">
        <v>16.7</v>
      </c>
      <c r="F475" s="93">
        <v>42.6</v>
      </c>
      <c r="H475" s="61">
        <v>12.5</v>
      </c>
      <c r="J475" s="95">
        <v>27</v>
      </c>
      <c r="K475" s="51"/>
      <c r="M475" s="51"/>
      <c r="N475" s="155"/>
      <c r="O475" s="155"/>
      <c r="P475" s="155"/>
      <c r="Q475" s="155"/>
      <c r="R475" s="155"/>
      <c r="S475" s="155"/>
      <c r="T475" s="155"/>
      <c r="U475" s="155"/>
      <c r="V475" s="155"/>
      <c r="W475" s="160"/>
      <c r="X475" s="155"/>
      <c r="Y475" s="155"/>
      <c r="Z475" s="155"/>
      <c r="AA475" s="155"/>
      <c r="AB475" s="155"/>
      <c r="AC475" s="155"/>
      <c r="AD475" s="155"/>
    </row>
    <row r="476" spans="1:30" x14ac:dyDescent="0.2">
      <c r="A476" s="101">
        <f>SUM(B476:J476)</f>
        <v>113.55</v>
      </c>
      <c r="B476" s="81">
        <v>10.25</v>
      </c>
      <c r="D476" s="91">
        <v>16.7</v>
      </c>
      <c r="F476" s="89">
        <v>42.6</v>
      </c>
      <c r="H476" s="61">
        <v>12.5</v>
      </c>
      <c r="J476" s="95">
        <v>31.5</v>
      </c>
      <c r="K476" s="51"/>
      <c r="M476" s="51"/>
      <c r="N476" s="155"/>
      <c r="O476" s="155"/>
      <c r="P476" s="155"/>
      <c r="Q476" s="155"/>
      <c r="R476" s="155"/>
      <c r="S476" s="155"/>
      <c r="T476" s="155"/>
      <c r="U476" s="155"/>
      <c r="V476" s="155"/>
      <c r="W476" s="160"/>
      <c r="X476" s="155"/>
      <c r="Y476" s="155"/>
      <c r="Z476" s="155"/>
      <c r="AA476" s="155"/>
      <c r="AB476" s="155"/>
      <c r="AC476" s="155"/>
      <c r="AD476" s="155"/>
    </row>
    <row r="477" spans="1:30" x14ac:dyDescent="0.2">
      <c r="B477" s="82" t="s">
        <v>107</v>
      </c>
      <c r="H477" s="75" t="s">
        <v>133</v>
      </c>
      <c r="K477" s="51"/>
      <c r="M477" s="51"/>
      <c r="N477" s="155"/>
      <c r="O477" s="155"/>
      <c r="P477" s="155"/>
      <c r="Q477" s="155"/>
      <c r="R477" s="155"/>
      <c r="S477" s="155"/>
      <c r="T477" s="155"/>
      <c r="U477" s="155"/>
      <c r="V477" s="155"/>
      <c r="W477" s="160"/>
      <c r="X477" s="155"/>
      <c r="Y477" s="155"/>
      <c r="Z477" s="155"/>
      <c r="AA477" s="155"/>
      <c r="AB477" s="155"/>
      <c r="AC477" s="155"/>
      <c r="AD477" s="155"/>
    </row>
    <row r="478" spans="1:30" x14ac:dyDescent="0.2">
      <c r="A478" s="57" t="s">
        <v>161</v>
      </c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7"/>
      <c r="M478" s="51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  <c r="AA478" s="163"/>
      <c r="AB478" s="163"/>
      <c r="AC478" s="163"/>
      <c r="AD478" s="163"/>
    </row>
    <row r="479" spans="1:30" x14ac:dyDescent="0.2">
      <c r="A479" s="70" t="s">
        <v>279</v>
      </c>
      <c r="B479" s="64" t="s">
        <v>161</v>
      </c>
      <c r="C479" s="2"/>
      <c r="D479" s="19" t="s">
        <v>88</v>
      </c>
      <c r="E479" s="2"/>
      <c r="F479" s="42" t="s">
        <v>10</v>
      </c>
      <c r="G479" s="2"/>
      <c r="H479" s="42" t="s">
        <v>87</v>
      </c>
      <c r="J479" s="64" t="s">
        <v>155</v>
      </c>
      <c r="K479" s="51"/>
      <c r="L479" s="65">
        <f>COUNTIF(N479:AD479, "WIN")/COUNTA(N479:AD479)</f>
        <v>0.66666666666666663</v>
      </c>
      <c r="M479" s="51"/>
      <c r="N479" s="66" t="s">
        <v>270</v>
      </c>
      <c r="O479" s="155"/>
      <c r="P479" s="66" t="s">
        <v>270</v>
      </c>
      <c r="Q479" s="155"/>
      <c r="R479" s="67" t="s">
        <v>273</v>
      </c>
      <c r="S479" s="155"/>
      <c r="T479" s="66" t="s">
        <v>270</v>
      </c>
      <c r="U479" s="155"/>
      <c r="V479" s="67" t="s">
        <v>273</v>
      </c>
      <c r="W479" s="160"/>
      <c r="X479" s="66" t="s">
        <v>270</v>
      </c>
      <c r="Y479" s="155"/>
      <c r="Z479" s="66" t="s">
        <v>270</v>
      </c>
      <c r="AA479" s="155"/>
      <c r="AB479" s="66" t="s">
        <v>270</v>
      </c>
      <c r="AC479" s="155"/>
      <c r="AD479" s="67" t="s">
        <v>273</v>
      </c>
    </row>
    <row r="480" spans="1:30" x14ac:dyDescent="0.2">
      <c r="A480" s="103"/>
      <c r="B480" s="22" t="s">
        <v>265</v>
      </c>
      <c r="D480" s="20" t="s">
        <v>253</v>
      </c>
      <c r="F480" s="37" t="s">
        <v>232</v>
      </c>
      <c r="H480" s="37" t="s">
        <v>230</v>
      </c>
      <c r="J480" s="22" t="s">
        <v>266</v>
      </c>
      <c r="K480" s="51"/>
      <c r="M480" s="51"/>
      <c r="N480" s="155"/>
      <c r="O480" s="155"/>
      <c r="P480" s="155"/>
      <c r="Q480" s="155"/>
      <c r="R480" s="155"/>
      <c r="S480" s="155"/>
      <c r="T480" s="155"/>
      <c r="U480" s="155"/>
      <c r="V480" s="155"/>
      <c r="W480" s="160"/>
      <c r="X480" s="155"/>
      <c r="Y480" s="155"/>
      <c r="Z480" s="155"/>
      <c r="AA480" s="155"/>
      <c r="AB480" s="155"/>
      <c r="AC480" s="155"/>
      <c r="AD480" s="155"/>
    </row>
    <row r="481" spans="1:30" x14ac:dyDescent="0.2">
      <c r="A481" s="103">
        <f>SUM(B481:J481)</f>
        <v>64.849999999999994</v>
      </c>
      <c r="B481" s="95">
        <v>18</v>
      </c>
      <c r="D481" s="92">
        <v>4.2</v>
      </c>
      <c r="F481" s="81">
        <v>3.2</v>
      </c>
      <c r="H481" s="77">
        <v>31.95</v>
      </c>
      <c r="J481" s="96">
        <v>7.5</v>
      </c>
      <c r="K481" s="51"/>
      <c r="M481" s="51"/>
      <c r="N481" s="155"/>
      <c r="O481" s="155"/>
      <c r="P481" s="155"/>
      <c r="Q481" s="155"/>
      <c r="R481" s="155"/>
      <c r="S481" s="155"/>
      <c r="T481" s="155"/>
      <c r="U481" s="155"/>
      <c r="V481" s="155"/>
      <c r="W481" s="160"/>
      <c r="X481" s="155"/>
      <c r="Y481" s="155"/>
      <c r="Z481" s="155"/>
      <c r="AA481" s="155"/>
      <c r="AB481" s="155"/>
      <c r="AC481" s="155"/>
      <c r="AD481" s="155"/>
    </row>
    <row r="482" spans="1:30" x14ac:dyDescent="0.2">
      <c r="A482" s="103">
        <f>SUM(B482:J482)</f>
        <v>73.75</v>
      </c>
      <c r="B482" s="95">
        <v>22.5</v>
      </c>
      <c r="D482" s="92">
        <v>5.4</v>
      </c>
      <c r="F482" s="81">
        <v>3.9</v>
      </c>
      <c r="H482" s="77">
        <v>31.95</v>
      </c>
      <c r="J482" s="96">
        <v>10</v>
      </c>
      <c r="K482" s="51"/>
      <c r="M482" s="51"/>
      <c r="N482" s="155"/>
      <c r="O482" s="155"/>
      <c r="P482" s="155"/>
      <c r="Q482" s="155"/>
      <c r="R482" s="155"/>
      <c r="S482" s="155"/>
      <c r="T482" s="155"/>
      <c r="U482" s="155"/>
      <c r="V482" s="155"/>
      <c r="W482" s="160"/>
      <c r="X482" s="155"/>
      <c r="Y482" s="155"/>
      <c r="Z482" s="155"/>
      <c r="AA482" s="155"/>
      <c r="AB482" s="155"/>
      <c r="AC482" s="155"/>
      <c r="AD482" s="155"/>
    </row>
    <row r="483" spans="1:30" x14ac:dyDescent="0.2">
      <c r="A483" s="70">
        <f>SUM(B483:J483)</f>
        <v>100.20059000000001</v>
      </c>
      <c r="B483" s="95">
        <f>27</f>
        <v>27</v>
      </c>
      <c r="C483" s="13"/>
      <c r="D483" s="92">
        <f>7</f>
        <v>7</v>
      </c>
      <c r="E483" s="13"/>
      <c r="F483" s="81">
        <f>5.4</f>
        <v>5.4</v>
      </c>
      <c r="G483" s="13"/>
      <c r="H483" s="77">
        <f>46.15*1.0466</f>
        <v>48.30059</v>
      </c>
      <c r="J483" s="96">
        <f>12.5</f>
        <v>12.5</v>
      </c>
      <c r="K483" s="51"/>
      <c r="M483" s="51"/>
      <c r="N483" s="155"/>
      <c r="O483" s="155"/>
      <c r="P483" s="155"/>
      <c r="Q483" s="155"/>
      <c r="R483" s="155"/>
      <c r="S483" s="155"/>
      <c r="T483" s="155"/>
      <c r="U483" s="155"/>
      <c r="V483" s="155"/>
      <c r="W483" s="160"/>
      <c r="X483" s="155"/>
      <c r="Y483" s="155"/>
      <c r="Z483" s="155"/>
      <c r="AA483" s="155"/>
      <c r="AB483" s="155"/>
      <c r="AC483" s="155"/>
      <c r="AD483" s="155"/>
    </row>
    <row r="484" spans="1:30" x14ac:dyDescent="0.2">
      <c r="A484" s="103">
        <f>SUM(B484:J484)</f>
        <v>109.55000000000001</v>
      </c>
      <c r="B484" s="95">
        <v>31.5</v>
      </c>
      <c r="D484" s="92">
        <v>8.1999999999999993</v>
      </c>
      <c r="F484" s="104">
        <v>6.2</v>
      </c>
      <c r="H484" s="77">
        <v>46.15</v>
      </c>
      <c r="J484" s="96">
        <v>17.5</v>
      </c>
      <c r="K484" s="51"/>
      <c r="M484" s="51"/>
      <c r="N484" s="155"/>
      <c r="O484" s="155"/>
      <c r="P484" s="155"/>
      <c r="Q484" s="155"/>
      <c r="R484" s="155"/>
      <c r="S484" s="155"/>
      <c r="T484" s="155"/>
      <c r="U484" s="155"/>
      <c r="V484" s="155"/>
      <c r="W484" s="160"/>
      <c r="X484" s="155"/>
      <c r="Y484" s="155"/>
      <c r="Z484" s="155"/>
      <c r="AA484" s="155"/>
      <c r="AB484" s="155"/>
      <c r="AC484" s="155"/>
      <c r="AD484" s="155"/>
    </row>
    <row r="485" spans="1:30" x14ac:dyDescent="0.2">
      <c r="B485" s="82" t="s">
        <v>107</v>
      </c>
      <c r="D485" s="82" t="s">
        <v>107</v>
      </c>
      <c r="H485" s="74" t="s">
        <v>114</v>
      </c>
      <c r="J485" s="9" t="s">
        <v>132</v>
      </c>
      <c r="K485" s="51"/>
      <c r="M485" s="51"/>
      <c r="N485" s="155"/>
      <c r="O485" s="155"/>
      <c r="P485" s="155"/>
      <c r="Q485" s="155"/>
      <c r="R485" s="155"/>
      <c r="S485" s="155"/>
      <c r="T485" s="155"/>
      <c r="U485" s="155"/>
      <c r="V485" s="155"/>
      <c r="W485" s="160"/>
      <c r="X485" s="155"/>
      <c r="Y485" s="155"/>
      <c r="Z485" s="155"/>
      <c r="AA485" s="155"/>
      <c r="AB485" s="160"/>
      <c r="AC485" s="155"/>
      <c r="AD485" s="155"/>
    </row>
    <row r="486" spans="1:30" x14ac:dyDescent="0.2">
      <c r="A486" s="62" t="s">
        <v>90</v>
      </c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7"/>
      <c r="M486" s="51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  <c r="AC486" s="163"/>
      <c r="AD486" s="163"/>
    </row>
    <row r="487" spans="1:30" x14ac:dyDescent="0.2">
      <c r="A487" s="63" t="s">
        <v>54</v>
      </c>
      <c r="B487" s="19" t="s">
        <v>1</v>
      </c>
      <c r="D487" s="19" t="s">
        <v>5</v>
      </c>
      <c r="F487" s="64" t="s">
        <v>90</v>
      </c>
      <c r="H487" s="64" t="s">
        <v>4</v>
      </c>
      <c r="J487" s="42" t="s">
        <v>202</v>
      </c>
      <c r="K487" s="51"/>
      <c r="L487" s="65">
        <f>COUNTIF(N487:AD487, "WIN")/COUNTA(N487:AD487)</f>
        <v>0.77777777777777779</v>
      </c>
      <c r="M487" s="51"/>
      <c r="N487" s="66" t="s">
        <v>270</v>
      </c>
      <c r="O487" s="155"/>
      <c r="P487" s="66" t="s">
        <v>270</v>
      </c>
      <c r="Q487" s="155"/>
      <c r="R487" s="67" t="s">
        <v>273</v>
      </c>
      <c r="S487" s="155"/>
      <c r="T487" s="159" t="s">
        <v>270</v>
      </c>
      <c r="U487" s="155"/>
      <c r="V487" s="67" t="s">
        <v>273</v>
      </c>
      <c r="W487" s="160"/>
      <c r="X487" s="66" t="s">
        <v>270</v>
      </c>
      <c r="Y487" s="155"/>
      <c r="Z487" s="66" t="s">
        <v>270</v>
      </c>
      <c r="AA487" s="155"/>
      <c r="AB487" s="66" t="s">
        <v>270</v>
      </c>
      <c r="AC487" s="155"/>
      <c r="AD487" s="66" t="s">
        <v>270</v>
      </c>
    </row>
    <row r="488" spans="1:30" x14ac:dyDescent="0.2">
      <c r="A488" s="101"/>
      <c r="B488" s="20" t="s">
        <v>250</v>
      </c>
      <c r="D488" s="20" t="s">
        <v>250</v>
      </c>
      <c r="F488" s="22" t="s">
        <v>267</v>
      </c>
      <c r="H488" s="22" t="s">
        <v>268</v>
      </c>
      <c r="J488" s="37" t="s">
        <v>230</v>
      </c>
      <c r="K488" s="51"/>
      <c r="M488" s="51"/>
      <c r="N488" s="155"/>
      <c r="O488" s="155"/>
      <c r="P488" s="155"/>
      <c r="Q488" s="155"/>
      <c r="R488" s="155"/>
      <c r="S488" s="155"/>
      <c r="T488" s="155"/>
      <c r="U488" s="155"/>
      <c r="V488" s="155"/>
      <c r="W488" s="160"/>
      <c r="X488" s="155"/>
      <c r="Y488" s="155"/>
      <c r="Z488" s="155"/>
      <c r="AA488" s="155"/>
      <c r="AB488" s="155"/>
      <c r="AC488" s="155"/>
      <c r="AD488" s="155"/>
    </row>
    <row r="489" spans="1:30" x14ac:dyDescent="0.2">
      <c r="A489" s="101">
        <f>SUM(B489:J489)</f>
        <v>66.25</v>
      </c>
      <c r="B489" s="91">
        <v>12</v>
      </c>
      <c r="C489" s="73"/>
      <c r="D489" s="89">
        <v>27.6</v>
      </c>
      <c r="E489" s="73"/>
      <c r="F489" s="96">
        <v>9.4499999999999993</v>
      </c>
      <c r="G489" s="73"/>
      <c r="H489" s="61">
        <v>5.6</v>
      </c>
      <c r="I489" s="73"/>
      <c r="J489" s="80">
        <v>11.6</v>
      </c>
      <c r="K489" s="51"/>
      <c r="M489" s="51"/>
      <c r="N489" s="155"/>
      <c r="O489" s="155"/>
      <c r="P489" s="155"/>
      <c r="Q489" s="155"/>
      <c r="R489" s="155"/>
      <c r="S489" s="155"/>
      <c r="T489" s="155"/>
      <c r="U489" s="155"/>
      <c r="V489" s="155"/>
      <c r="W489" s="160"/>
      <c r="X489" s="155"/>
      <c r="Y489" s="155"/>
      <c r="Z489" s="155"/>
      <c r="AA489" s="155"/>
      <c r="AB489" s="155"/>
      <c r="AC489" s="155"/>
      <c r="AD489" s="155"/>
    </row>
    <row r="490" spans="1:30" x14ac:dyDescent="0.2">
      <c r="A490" s="101">
        <f>SUM(B490:J490)</f>
        <v>68.95</v>
      </c>
      <c r="B490" s="91">
        <v>12</v>
      </c>
      <c r="C490" s="73"/>
      <c r="D490" s="89">
        <v>27.6</v>
      </c>
      <c r="E490" s="73"/>
      <c r="F490" s="96">
        <v>12.15</v>
      </c>
      <c r="G490" s="73"/>
      <c r="H490" s="61">
        <v>5.6</v>
      </c>
      <c r="I490" s="73"/>
      <c r="J490" s="80">
        <v>11.6</v>
      </c>
      <c r="K490" s="51"/>
      <c r="M490" s="51"/>
      <c r="N490" s="155"/>
      <c r="O490" s="155"/>
      <c r="P490" s="155"/>
      <c r="Q490" s="155"/>
      <c r="R490" s="155"/>
      <c r="S490" s="155"/>
      <c r="T490" s="155"/>
      <c r="U490" s="155"/>
      <c r="V490" s="155"/>
      <c r="W490" s="160"/>
      <c r="X490" s="155"/>
      <c r="Y490" s="155"/>
      <c r="Z490" s="155"/>
      <c r="AA490" s="155"/>
      <c r="AB490" s="155"/>
      <c r="AC490" s="155"/>
      <c r="AD490" s="155"/>
    </row>
    <row r="491" spans="1:30" x14ac:dyDescent="0.2">
      <c r="A491" s="63">
        <f>SUM(B491:J491)</f>
        <v>100.95000000000002</v>
      </c>
      <c r="B491" s="91">
        <v>18</v>
      </c>
      <c r="C491" s="73"/>
      <c r="D491" s="89">
        <v>41.4</v>
      </c>
      <c r="E491" s="73"/>
      <c r="F491" s="98">
        <f>15.75</f>
        <v>15.75</v>
      </c>
      <c r="G491" s="73"/>
      <c r="H491" s="61">
        <v>8.4</v>
      </c>
      <c r="I491" s="73"/>
      <c r="J491" s="80">
        <v>17.399999999999999</v>
      </c>
      <c r="K491" s="51"/>
      <c r="M491" s="51"/>
      <c r="N491" s="155"/>
      <c r="O491" s="155"/>
      <c r="P491" s="155"/>
      <c r="Q491" s="155"/>
      <c r="R491" s="155"/>
      <c r="S491" s="155"/>
      <c r="T491" s="155"/>
      <c r="U491" s="155"/>
      <c r="V491" s="155"/>
      <c r="W491" s="160"/>
      <c r="X491" s="155"/>
      <c r="Y491" s="155"/>
      <c r="Z491" s="155"/>
      <c r="AA491" s="155"/>
      <c r="AB491" s="155"/>
      <c r="AC491" s="155"/>
      <c r="AD491" s="155"/>
    </row>
    <row r="492" spans="1:30" x14ac:dyDescent="0.2">
      <c r="A492" s="101">
        <f>SUM(B492:J492)</f>
        <v>103.65</v>
      </c>
      <c r="B492" s="91">
        <v>18</v>
      </c>
      <c r="C492" s="73"/>
      <c r="D492" s="89">
        <v>41.4</v>
      </c>
      <c r="E492" s="73"/>
      <c r="F492" s="96">
        <v>18.45</v>
      </c>
      <c r="G492" s="73"/>
      <c r="H492" s="61">
        <v>8.4</v>
      </c>
      <c r="I492" s="73"/>
      <c r="J492" s="80">
        <v>17.399999999999999</v>
      </c>
      <c r="K492" s="51"/>
      <c r="M492" s="51"/>
      <c r="N492" s="155"/>
      <c r="O492" s="155"/>
      <c r="P492" s="155"/>
      <c r="Q492" s="155"/>
      <c r="R492" s="155"/>
      <c r="S492" s="155"/>
      <c r="T492" s="155"/>
      <c r="U492" s="155"/>
      <c r="V492" s="155"/>
      <c r="W492" s="160"/>
      <c r="X492" s="155"/>
      <c r="Y492" s="155"/>
      <c r="Z492" s="155"/>
      <c r="AA492" s="155"/>
      <c r="AB492" s="155"/>
      <c r="AC492" s="155"/>
      <c r="AD492" s="155"/>
    </row>
    <row r="493" spans="1:30" x14ac:dyDescent="0.2">
      <c r="A493" s="5"/>
      <c r="B493" s="82" t="s">
        <v>107</v>
      </c>
      <c r="F493" s="9" t="s">
        <v>132</v>
      </c>
      <c r="J493" s="88" t="s">
        <v>126</v>
      </c>
      <c r="K493" s="51"/>
      <c r="M493" s="51"/>
      <c r="N493" s="155"/>
      <c r="O493" s="155"/>
      <c r="P493" s="155"/>
      <c r="Q493" s="155"/>
      <c r="R493" s="155"/>
      <c r="S493" s="155"/>
      <c r="T493" s="155"/>
      <c r="U493" s="155"/>
      <c r="V493" s="155"/>
      <c r="W493" s="160"/>
      <c r="X493" s="155"/>
      <c r="Y493" s="155"/>
      <c r="Z493" s="155"/>
      <c r="AA493" s="155"/>
      <c r="AB493" s="155"/>
      <c r="AC493" s="155"/>
      <c r="AD493" s="155"/>
    </row>
    <row r="494" spans="1:30" x14ac:dyDescent="0.2">
      <c r="A494" s="62" t="s">
        <v>162</v>
      </c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7"/>
      <c r="M494" s="51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</row>
    <row r="495" spans="1:30" x14ac:dyDescent="0.2">
      <c r="A495" s="63" t="s">
        <v>54</v>
      </c>
      <c r="B495" s="42" t="s">
        <v>6</v>
      </c>
      <c r="D495" s="69" t="s">
        <v>105</v>
      </c>
      <c r="F495" s="64" t="s">
        <v>162</v>
      </c>
      <c r="H495" s="64" t="s">
        <v>210</v>
      </c>
      <c r="J495" s="42" t="s">
        <v>213</v>
      </c>
      <c r="K495" s="51"/>
      <c r="L495" s="65">
        <f>COUNTIF(N495:AD495, "WIN")/COUNTA(N495:AD495)</f>
        <v>0.55555555555555558</v>
      </c>
      <c r="M495" s="51"/>
      <c r="N495" s="66" t="s">
        <v>270</v>
      </c>
      <c r="O495" s="155"/>
      <c r="P495" s="67" t="s">
        <v>273</v>
      </c>
      <c r="Q495" s="155"/>
      <c r="R495" s="67" t="s">
        <v>273</v>
      </c>
      <c r="S495" s="155"/>
      <c r="T495" s="66" t="s">
        <v>270</v>
      </c>
      <c r="U495" s="155"/>
      <c r="V495" s="67" t="s">
        <v>273</v>
      </c>
      <c r="W495" s="160"/>
      <c r="X495" s="66" t="s">
        <v>270</v>
      </c>
      <c r="Y495" s="155"/>
      <c r="Z495" s="66" t="s">
        <v>270</v>
      </c>
      <c r="AA495" s="155"/>
      <c r="AB495" s="66" t="s">
        <v>270</v>
      </c>
      <c r="AC495" s="155"/>
      <c r="AD495" s="67" t="s">
        <v>273</v>
      </c>
    </row>
    <row r="496" spans="1:30" x14ac:dyDescent="0.2">
      <c r="A496" s="101"/>
      <c r="B496" s="37" t="s">
        <v>231</v>
      </c>
      <c r="D496" s="20" t="s">
        <v>251</v>
      </c>
      <c r="F496" s="22" t="s">
        <v>265</v>
      </c>
      <c r="H496" s="22" t="s">
        <v>265</v>
      </c>
      <c r="J496" s="37" t="s">
        <v>233</v>
      </c>
      <c r="K496" s="51"/>
      <c r="M496" s="51"/>
      <c r="N496" s="155"/>
      <c r="O496" s="155"/>
      <c r="P496" s="155"/>
      <c r="Q496" s="155"/>
      <c r="R496" s="155"/>
      <c r="S496" s="155"/>
      <c r="T496" s="155"/>
      <c r="U496" s="155"/>
      <c r="V496" s="155"/>
      <c r="W496" s="160"/>
      <c r="X496" s="155"/>
      <c r="Y496" s="155"/>
      <c r="Z496" s="155"/>
      <c r="AA496" s="155"/>
      <c r="AB496" s="155"/>
      <c r="AC496" s="155"/>
      <c r="AD496" s="155"/>
    </row>
    <row r="497" spans="1:30" x14ac:dyDescent="0.2">
      <c r="A497" s="101">
        <f>SUM(B497:J497)</f>
        <v>64.150000000000006</v>
      </c>
      <c r="B497" s="78">
        <v>18</v>
      </c>
      <c r="D497" s="90">
        <v>18</v>
      </c>
      <c r="F497" s="61">
        <v>8.4</v>
      </c>
      <c r="H497" s="95">
        <v>18</v>
      </c>
      <c r="J497" s="81">
        <v>1.75</v>
      </c>
      <c r="K497" s="51"/>
      <c r="M497" s="51"/>
      <c r="N497" s="155"/>
      <c r="O497" s="155"/>
      <c r="P497" s="155"/>
      <c r="Q497" s="155"/>
      <c r="R497" s="155"/>
      <c r="S497" s="155"/>
      <c r="T497" s="155"/>
      <c r="U497" s="155"/>
      <c r="V497" s="155"/>
      <c r="W497" s="160"/>
      <c r="X497" s="155"/>
      <c r="Y497" s="155"/>
      <c r="Z497" s="155"/>
      <c r="AA497" s="155"/>
      <c r="AB497" s="155"/>
      <c r="AC497" s="155"/>
      <c r="AD497" s="155"/>
    </row>
    <row r="498" spans="1:30" x14ac:dyDescent="0.2">
      <c r="A498" s="101">
        <f>SUM(B498:J498)</f>
        <v>80.45</v>
      </c>
      <c r="B498" s="78">
        <v>22.5</v>
      </c>
      <c r="D498" s="90">
        <v>22.5</v>
      </c>
      <c r="F498" s="61">
        <v>10.4</v>
      </c>
      <c r="H498" s="95">
        <v>22.5</v>
      </c>
      <c r="J498" s="81">
        <v>2.5499999999999998</v>
      </c>
      <c r="K498" s="51"/>
      <c r="M498" s="51"/>
      <c r="N498" s="155"/>
      <c r="O498" s="155"/>
      <c r="P498" s="155"/>
      <c r="Q498" s="155"/>
      <c r="R498" s="155"/>
      <c r="S498" s="155"/>
      <c r="T498" s="155"/>
      <c r="U498" s="155"/>
      <c r="V498" s="155"/>
      <c r="W498" s="160"/>
      <c r="X498" s="155"/>
      <c r="Y498" s="155"/>
      <c r="Z498" s="155"/>
      <c r="AA498" s="155"/>
      <c r="AB498" s="155"/>
      <c r="AC498" s="155"/>
      <c r="AD498" s="155"/>
    </row>
    <row r="499" spans="1:30" x14ac:dyDescent="0.2">
      <c r="A499" s="63">
        <f>SUM(B499:J499)</f>
        <v>101.1746</v>
      </c>
      <c r="B499" s="78">
        <f>27*1.0466</f>
        <v>28.258199999999999</v>
      </c>
      <c r="D499" s="90">
        <f>27*1.0466</f>
        <v>28.258199999999999</v>
      </c>
      <c r="F499" s="61">
        <v>12.8</v>
      </c>
      <c r="H499" s="95">
        <f>27*1.0466</f>
        <v>28.258199999999999</v>
      </c>
      <c r="J499" s="81">
        <v>3.6</v>
      </c>
      <c r="K499" s="51"/>
      <c r="M499" s="51"/>
      <c r="N499" s="155"/>
      <c r="O499" s="155"/>
      <c r="P499" s="155"/>
      <c r="Q499" s="155"/>
      <c r="R499" s="155"/>
      <c r="S499" s="155"/>
      <c r="T499" s="155"/>
      <c r="U499" s="155"/>
      <c r="V499" s="155"/>
      <c r="W499" s="160"/>
      <c r="X499" s="155"/>
      <c r="Y499" s="155"/>
      <c r="Z499" s="155"/>
      <c r="AA499" s="155"/>
      <c r="AB499" s="155"/>
      <c r="AC499" s="155"/>
      <c r="AD499" s="155"/>
    </row>
    <row r="500" spans="1:30" x14ac:dyDescent="0.2">
      <c r="A500" s="101">
        <f>SUM(B500:J500)</f>
        <v>113.75</v>
      </c>
      <c r="B500" s="78">
        <v>31.5</v>
      </c>
      <c r="D500" s="90">
        <v>31.5</v>
      </c>
      <c r="F500" s="61">
        <v>14.8</v>
      </c>
      <c r="H500" s="95">
        <v>31.5</v>
      </c>
      <c r="J500" s="81">
        <v>4.45</v>
      </c>
      <c r="K500" s="51"/>
      <c r="M500" s="51"/>
      <c r="N500" s="155"/>
      <c r="O500" s="155"/>
      <c r="P500" s="155"/>
      <c r="Q500" s="155"/>
      <c r="R500" s="155"/>
      <c r="S500" s="155"/>
      <c r="T500" s="155"/>
      <c r="U500" s="155"/>
      <c r="V500" s="155"/>
      <c r="W500" s="160"/>
      <c r="X500" s="155"/>
      <c r="Y500" s="155"/>
      <c r="Z500" s="155"/>
      <c r="AA500" s="155"/>
      <c r="AB500" s="155"/>
      <c r="AC500" s="155"/>
      <c r="AD500" s="155"/>
    </row>
    <row r="501" spans="1:30" x14ac:dyDescent="0.2">
      <c r="B501" s="74" t="s">
        <v>114</v>
      </c>
      <c r="D501" s="74" t="s">
        <v>114</v>
      </c>
      <c r="F501" s="9" t="s">
        <v>132</v>
      </c>
      <c r="H501" s="74" t="s">
        <v>114</v>
      </c>
      <c r="K501" s="51"/>
      <c r="M501" s="51"/>
      <c r="N501" s="155"/>
      <c r="O501" s="155"/>
      <c r="P501" s="155"/>
      <c r="Q501" s="155"/>
      <c r="R501" s="155"/>
      <c r="S501" s="155"/>
      <c r="T501" s="155"/>
      <c r="U501" s="155"/>
      <c r="V501" s="155"/>
      <c r="W501" s="160"/>
      <c r="X501" s="155"/>
      <c r="Y501" s="155"/>
      <c r="Z501" s="155"/>
      <c r="AA501" s="155"/>
      <c r="AB501" s="155"/>
      <c r="AC501" s="155"/>
      <c r="AD501" s="155"/>
    </row>
    <row r="502" spans="1:30" x14ac:dyDescent="0.2">
      <c r="A502" s="62" t="s">
        <v>160</v>
      </c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7"/>
      <c r="M502" s="51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3"/>
      <c r="AB502" s="163"/>
      <c r="AC502" s="163"/>
      <c r="AD502" s="163"/>
    </row>
    <row r="503" spans="1:30" x14ac:dyDescent="0.2">
      <c r="A503" s="63" t="s">
        <v>54</v>
      </c>
      <c r="B503" s="42" t="s">
        <v>149</v>
      </c>
      <c r="D503" s="19" t="s">
        <v>211</v>
      </c>
      <c r="F503" s="64" t="s">
        <v>160</v>
      </c>
      <c r="H503" s="64" t="s">
        <v>261</v>
      </c>
      <c r="J503" s="64" t="s">
        <v>164</v>
      </c>
      <c r="K503" s="51"/>
      <c r="L503" s="65">
        <f>COUNTIF(N503:AD503, "WIN")/COUNTA(N503:AD503)</f>
        <v>0.88888888888888884</v>
      </c>
      <c r="M503" s="51"/>
      <c r="N503" s="66" t="s">
        <v>270</v>
      </c>
      <c r="O503" s="155"/>
      <c r="P503" s="66" t="s">
        <v>270</v>
      </c>
      <c r="Q503" s="155"/>
      <c r="R503" s="67" t="s">
        <v>273</v>
      </c>
      <c r="S503" s="155"/>
      <c r="T503" s="66" t="s">
        <v>270</v>
      </c>
      <c r="U503" s="155"/>
      <c r="V503" s="66" t="s">
        <v>270</v>
      </c>
      <c r="W503" s="160"/>
      <c r="X503" s="66" t="s">
        <v>270</v>
      </c>
      <c r="Y503" s="155"/>
      <c r="Z503" s="66" t="s">
        <v>270</v>
      </c>
      <c r="AA503" s="155"/>
      <c r="AB503" s="66" t="s">
        <v>270</v>
      </c>
      <c r="AC503" s="155"/>
      <c r="AD503" s="66" t="s">
        <v>270</v>
      </c>
    </row>
    <row r="504" spans="1:30" x14ac:dyDescent="0.2">
      <c r="A504" s="101"/>
      <c r="B504" s="37" t="s">
        <v>230</v>
      </c>
      <c r="D504" s="20" t="s">
        <v>250</v>
      </c>
      <c r="F504" s="22" t="s">
        <v>267</v>
      </c>
      <c r="H504" s="22" t="s">
        <v>266</v>
      </c>
      <c r="J504" s="22" t="s">
        <v>266</v>
      </c>
      <c r="K504" s="51"/>
      <c r="M504" s="51"/>
      <c r="N504" s="155"/>
      <c r="O504" s="155"/>
      <c r="P504" s="155"/>
      <c r="Q504" s="155"/>
      <c r="R504" s="155"/>
      <c r="S504" s="155"/>
      <c r="T504" s="155"/>
      <c r="U504" s="155"/>
      <c r="V504" s="155"/>
      <c r="W504" s="160"/>
      <c r="X504" s="155"/>
      <c r="Y504" s="155"/>
      <c r="Z504" s="155"/>
      <c r="AA504" s="155"/>
      <c r="AB504" s="155"/>
      <c r="AC504" s="155"/>
      <c r="AD504" s="155"/>
    </row>
    <row r="505" spans="1:30" x14ac:dyDescent="0.2">
      <c r="A505" s="101">
        <f>SUM(B505:J505)</f>
        <v>69.199999999999989</v>
      </c>
      <c r="B505" s="80">
        <v>11.2</v>
      </c>
      <c r="D505" s="91">
        <v>11.2</v>
      </c>
      <c r="F505" s="61">
        <v>4.2</v>
      </c>
      <c r="H505" s="97">
        <v>25.2</v>
      </c>
      <c r="J505" s="97">
        <v>17.399999999999999</v>
      </c>
      <c r="K505" s="51"/>
      <c r="M505" s="51"/>
      <c r="N505" s="155"/>
      <c r="O505" s="155"/>
      <c r="P505" s="155"/>
      <c r="Q505" s="155"/>
      <c r="R505" s="155"/>
      <c r="S505" s="155"/>
      <c r="T505" s="155"/>
      <c r="U505" s="155"/>
      <c r="V505" s="155"/>
      <c r="W505" s="160"/>
      <c r="X505" s="155"/>
      <c r="Y505" s="155"/>
      <c r="Z505" s="155"/>
      <c r="AA505" s="155"/>
      <c r="AB505" s="155"/>
      <c r="AC505" s="155"/>
      <c r="AD505" s="155"/>
    </row>
    <row r="506" spans="1:30" x14ac:dyDescent="0.2">
      <c r="A506" s="101">
        <f>SUM(B506:J506)</f>
        <v>83</v>
      </c>
      <c r="B506" s="80">
        <v>11.2</v>
      </c>
      <c r="D506" s="91">
        <v>11.2</v>
      </c>
      <c r="F506" s="61">
        <v>5.4</v>
      </c>
      <c r="H506" s="97">
        <v>37.799999999999997</v>
      </c>
      <c r="J506" s="97">
        <v>17.399999999999999</v>
      </c>
      <c r="K506" s="51"/>
      <c r="M506" s="51"/>
      <c r="N506" s="155"/>
      <c r="O506" s="155"/>
      <c r="P506" s="155"/>
      <c r="Q506" s="155"/>
      <c r="R506" s="155"/>
      <c r="S506" s="155"/>
      <c r="T506" s="155"/>
      <c r="U506" s="155"/>
      <c r="V506" s="155"/>
      <c r="W506" s="160"/>
      <c r="X506" s="155"/>
      <c r="Y506" s="155"/>
      <c r="Z506" s="155"/>
      <c r="AA506" s="155"/>
      <c r="AB506" s="155"/>
      <c r="AC506" s="155"/>
      <c r="AD506" s="155"/>
    </row>
    <row r="507" spans="1:30" x14ac:dyDescent="0.2">
      <c r="A507" s="63">
        <f>SUM(B507:J507)</f>
        <v>117</v>
      </c>
      <c r="B507" s="80">
        <v>16.8</v>
      </c>
      <c r="D507" s="91">
        <v>16.7</v>
      </c>
      <c r="F507" s="61">
        <v>7</v>
      </c>
      <c r="H507" s="97">
        <f>50.4</f>
        <v>50.4</v>
      </c>
      <c r="J507" s="97">
        <v>26.1</v>
      </c>
      <c r="K507" s="51"/>
      <c r="M507" s="51"/>
      <c r="N507" s="155"/>
      <c r="O507" s="155"/>
      <c r="P507" s="155"/>
      <c r="Q507" s="155"/>
      <c r="R507" s="155"/>
      <c r="S507" s="155"/>
      <c r="T507" s="155"/>
      <c r="U507" s="155"/>
      <c r="V507" s="155"/>
      <c r="W507" s="160"/>
      <c r="X507" s="155"/>
      <c r="Y507" s="155"/>
      <c r="Z507" s="155"/>
      <c r="AA507" s="155"/>
      <c r="AB507" s="155"/>
      <c r="AC507" s="155"/>
      <c r="AD507" s="155"/>
    </row>
    <row r="508" spans="1:30" x14ac:dyDescent="0.2">
      <c r="A508" s="101">
        <f>SUM(B508:J508)</f>
        <v>130.80000000000001</v>
      </c>
      <c r="B508" s="80">
        <v>16.8</v>
      </c>
      <c r="D508" s="91">
        <v>16.7</v>
      </c>
      <c r="F508" s="61">
        <v>8.1999999999999993</v>
      </c>
      <c r="H508" s="97">
        <v>63</v>
      </c>
      <c r="J508" s="97">
        <v>26.1</v>
      </c>
      <c r="K508" s="51"/>
      <c r="M508" s="51"/>
      <c r="N508" s="155"/>
      <c r="O508" s="155"/>
      <c r="P508" s="155"/>
      <c r="Q508" s="155"/>
      <c r="R508" s="155"/>
      <c r="S508" s="155"/>
      <c r="T508" s="155"/>
      <c r="U508" s="155"/>
      <c r="V508" s="155"/>
      <c r="W508" s="160"/>
      <c r="X508" s="155"/>
      <c r="Y508" s="155"/>
      <c r="Z508" s="155"/>
      <c r="AA508" s="155"/>
      <c r="AB508" s="155"/>
      <c r="AC508" s="155"/>
      <c r="AD508" s="155"/>
    </row>
    <row r="509" spans="1:30" x14ac:dyDescent="0.2">
      <c r="A509" s="107"/>
      <c r="B509" s="82" t="s">
        <v>107</v>
      </c>
      <c r="D509" s="82" t="s">
        <v>107</v>
      </c>
      <c r="F509" s="75" t="s">
        <v>133</v>
      </c>
      <c r="H509" s="75" t="s">
        <v>133</v>
      </c>
      <c r="J509" s="75" t="s">
        <v>133</v>
      </c>
      <c r="K509" s="51"/>
      <c r="M509" s="51"/>
      <c r="N509" s="155"/>
      <c r="O509" s="155"/>
      <c r="P509" s="155"/>
      <c r="Q509" s="155"/>
      <c r="R509" s="155"/>
      <c r="S509" s="155"/>
      <c r="T509" s="155"/>
      <c r="U509" s="155"/>
      <c r="V509" s="155"/>
      <c r="W509" s="160"/>
      <c r="X509" s="155"/>
      <c r="Y509" s="155"/>
      <c r="Z509" s="155"/>
      <c r="AA509" s="155"/>
      <c r="AB509" s="155"/>
      <c r="AC509" s="155"/>
      <c r="AD509" s="155"/>
    </row>
    <row r="510" spans="1:30" x14ac:dyDescent="0.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7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</row>
    <row r="512" spans="1:30" x14ac:dyDescent="0.2">
      <c r="K512" s="51"/>
      <c r="L512" s="57"/>
      <c r="M512" s="51"/>
      <c r="N512" s="57" t="s">
        <v>90</v>
      </c>
      <c r="O512" s="57"/>
      <c r="P512" s="57" t="s">
        <v>154</v>
      </c>
      <c r="Q512" s="51"/>
      <c r="R512" s="57" t="s">
        <v>166</v>
      </c>
      <c r="S512" s="57"/>
      <c r="T512" s="57" t="s">
        <v>160</v>
      </c>
      <c r="U512" s="51"/>
      <c r="V512" s="57" t="s">
        <v>159</v>
      </c>
      <c r="W512" s="163"/>
      <c r="X512" s="162" t="s">
        <v>166</v>
      </c>
      <c r="Y512" s="163"/>
      <c r="Z512" s="164" t="s">
        <v>4</v>
      </c>
      <c r="AA512" s="163"/>
      <c r="AB512" s="162" t="s">
        <v>155</v>
      </c>
      <c r="AC512" s="163"/>
      <c r="AD512" s="162" t="s">
        <v>154</v>
      </c>
    </row>
    <row r="513" spans="1:30" x14ac:dyDescent="0.2">
      <c r="K513" s="51"/>
      <c r="L513" s="58" t="s">
        <v>270</v>
      </c>
      <c r="M513" s="51"/>
      <c r="N513" s="170" t="s">
        <v>149</v>
      </c>
      <c r="P513" s="171" t="s">
        <v>271</v>
      </c>
      <c r="R513" s="172" t="s">
        <v>1</v>
      </c>
      <c r="S513" s="2"/>
      <c r="T513" s="171" t="s">
        <v>199</v>
      </c>
      <c r="V513" s="170" t="s">
        <v>149</v>
      </c>
      <c r="W513" s="155"/>
      <c r="X513" s="165" t="s">
        <v>149</v>
      </c>
      <c r="Y513" s="155"/>
      <c r="Z513" s="165" t="s">
        <v>149</v>
      </c>
      <c r="AA513" s="155"/>
      <c r="AB513" s="165" t="s">
        <v>149</v>
      </c>
      <c r="AC513" s="155"/>
      <c r="AD513" s="165" t="s">
        <v>149</v>
      </c>
    </row>
    <row r="514" spans="1:30" x14ac:dyDescent="0.2">
      <c r="K514" s="51"/>
      <c r="L514" s="59" t="s">
        <v>270</v>
      </c>
      <c r="M514" s="51"/>
      <c r="N514" s="170" t="s">
        <v>272</v>
      </c>
      <c r="P514" s="172" t="s">
        <v>89</v>
      </c>
      <c r="R514" s="170" t="s">
        <v>149</v>
      </c>
      <c r="S514" s="2"/>
      <c r="T514" s="173" t="s">
        <v>211</v>
      </c>
      <c r="V514" s="172" t="s">
        <v>94</v>
      </c>
      <c r="W514" s="155"/>
      <c r="X514" s="168" t="s">
        <v>211</v>
      </c>
      <c r="Y514" s="155"/>
      <c r="Z514" s="168" t="s">
        <v>211</v>
      </c>
      <c r="AA514" s="155"/>
      <c r="AB514" s="168" t="s">
        <v>211</v>
      </c>
      <c r="AC514" s="155"/>
      <c r="AD514" s="167" t="s">
        <v>89</v>
      </c>
    </row>
    <row r="515" spans="1:30" x14ac:dyDescent="0.2">
      <c r="K515" s="51"/>
      <c r="L515" s="60" t="s">
        <v>273</v>
      </c>
      <c r="M515" s="51"/>
      <c r="N515" s="173" t="s">
        <v>211</v>
      </c>
      <c r="P515" s="174" t="s">
        <v>154</v>
      </c>
      <c r="R515" s="170" t="s">
        <v>272</v>
      </c>
      <c r="S515" s="2"/>
      <c r="T515" s="174" t="s">
        <v>160</v>
      </c>
      <c r="V515" s="174" t="s">
        <v>159</v>
      </c>
      <c r="W515" s="155"/>
      <c r="X515" s="165" t="s">
        <v>272</v>
      </c>
      <c r="Y515" s="155"/>
      <c r="Z515" s="165" t="s">
        <v>272</v>
      </c>
      <c r="AA515" s="155"/>
      <c r="AB515" s="165" t="s">
        <v>272</v>
      </c>
      <c r="AC515" s="155"/>
      <c r="AD515" s="165" t="s">
        <v>272</v>
      </c>
    </row>
    <row r="516" spans="1:30" x14ac:dyDescent="0.2">
      <c r="K516" s="51"/>
      <c r="L516" s="61" t="s">
        <v>273</v>
      </c>
      <c r="M516" s="51"/>
      <c r="N516" s="174" t="s">
        <v>90</v>
      </c>
      <c r="P516" s="174" t="s">
        <v>256</v>
      </c>
      <c r="R516" s="171" t="s">
        <v>87</v>
      </c>
      <c r="S516" s="2"/>
      <c r="T516" s="174" t="s">
        <v>261</v>
      </c>
      <c r="V516" s="170" t="s">
        <v>272</v>
      </c>
      <c r="W516" s="155"/>
      <c r="X516" s="67" t="s">
        <v>166</v>
      </c>
      <c r="Y516" s="155"/>
      <c r="Z516" s="169" t="s">
        <v>4</v>
      </c>
      <c r="AA516" s="155"/>
      <c r="AB516" s="67" t="s">
        <v>155</v>
      </c>
      <c r="AC516" s="155"/>
      <c r="AD516" s="67" t="s">
        <v>154</v>
      </c>
    </row>
    <row r="517" spans="1:30" x14ac:dyDescent="0.2">
      <c r="A517" s="99" t="s">
        <v>295</v>
      </c>
      <c r="K517" s="51"/>
      <c r="M517" s="51"/>
      <c r="N517" s="172" t="s">
        <v>5</v>
      </c>
      <c r="P517" s="172" t="s">
        <v>5</v>
      </c>
      <c r="R517" s="174" t="s">
        <v>166</v>
      </c>
      <c r="S517" s="2"/>
      <c r="T517" s="174" t="s">
        <v>163</v>
      </c>
      <c r="V517" s="171" t="s">
        <v>87</v>
      </c>
      <c r="W517" s="155"/>
      <c r="X517" s="167" t="s">
        <v>275</v>
      </c>
      <c r="Y517" s="155"/>
      <c r="Z517" s="167" t="s">
        <v>5</v>
      </c>
      <c r="AA517" s="155"/>
      <c r="AB517" s="167" t="s">
        <v>5</v>
      </c>
      <c r="AC517" s="155"/>
      <c r="AD517" s="167" t="s">
        <v>5</v>
      </c>
    </row>
    <row r="518" spans="1:30" x14ac:dyDescent="0.2">
      <c r="A518" s="62" t="s">
        <v>154</v>
      </c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7"/>
      <c r="M518" s="51"/>
      <c r="N518" s="51"/>
      <c r="O518" s="51"/>
      <c r="P518" s="100"/>
      <c r="Q518" s="51"/>
      <c r="R518" s="51"/>
      <c r="S518" s="100"/>
      <c r="T518" s="51"/>
      <c r="U518" s="51"/>
      <c r="V518" s="51"/>
      <c r="W518" s="163"/>
      <c r="X518" s="163"/>
      <c r="Y518" s="163"/>
      <c r="Z518" s="163"/>
      <c r="AA518" s="163"/>
      <c r="AB518" s="163"/>
      <c r="AC518" s="163"/>
      <c r="AD518" s="163"/>
    </row>
    <row r="519" spans="1:30" x14ac:dyDescent="0.2">
      <c r="A519" s="63" t="s">
        <v>54</v>
      </c>
      <c r="B519" s="42" t="s">
        <v>199</v>
      </c>
      <c r="D519" s="19" t="s">
        <v>89</v>
      </c>
      <c r="F519" s="19" t="s">
        <v>151</v>
      </c>
      <c r="H519" s="64" t="s">
        <v>154</v>
      </c>
      <c r="J519" s="64" t="s">
        <v>256</v>
      </c>
      <c r="K519" s="51"/>
      <c r="L519" s="65">
        <f>COUNTIF(N519:V519, "WIN")/COUNTA(N519:V519)</f>
        <v>1</v>
      </c>
      <c r="M519" s="51"/>
      <c r="N519" s="58" t="s">
        <v>270</v>
      </c>
      <c r="P519" s="58" t="s">
        <v>270</v>
      </c>
      <c r="R519" s="58" t="s">
        <v>270</v>
      </c>
      <c r="T519" s="58" t="s">
        <v>270</v>
      </c>
      <c r="V519" s="58" t="s">
        <v>270</v>
      </c>
      <c r="Z519" s="2"/>
      <c r="AB519" s="2"/>
      <c r="AD519" s="2"/>
    </row>
    <row r="520" spans="1:30" x14ac:dyDescent="0.2">
      <c r="A520" s="101"/>
      <c r="B520" s="37" t="s">
        <v>234</v>
      </c>
      <c r="D520" s="20" t="s">
        <v>250</v>
      </c>
      <c r="F520" s="20" t="s">
        <v>250</v>
      </c>
      <c r="H520" s="22" t="s">
        <v>265</v>
      </c>
      <c r="J520" s="22" t="s">
        <v>265</v>
      </c>
      <c r="K520" s="51"/>
      <c r="M520" s="51"/>
      <c r="N520" s="102"/>
      <c r="O520" s="102"/>
    </row>
    <row r="521" spans="1:30" x14ac:dyDescent="0.2">
      <c r="A521" s="101">
        <f>SUM(B521:J521)</f>
        <v>72.849999999999994</v>
      </c>
      <c r="B521" s="81">
        <v>5.25</v>
      </c>
      <c r="D521" s="91">
        <v>11.2</v>
      </c>
      <c r="F521" s="89">
        <v>28.4</v>
      </c>
      <c r="H521" s="61">
        <v>10</v>
      </c>
      <c r="J521" s="95">
        <v>18</v>
      </c>
      <c r="K521" s="51"/>
      <c r="M521" s="51"/>
      <c r="V521" s="102"/>
      <c r="Z521" s="102"/>
      <c r="AB521" s="71"/>
      <c r="AD521" s="71"/>
    </row>
    <row r="522" spans="1:30" x14ac:dyDescent="0.2">
      <c r="A522" s="101">
        <f>SUM(B522:J522)</f>
        <v>81.349999999999994</v>
      </c>
      <c r="B522" s="81">
        <v>6.75</v>
      </c>
      <c r="D522" s="91">
        <v>11.2</v>
      </c>
      <c r="F522" s="89">
        <v>28.4</v>
      </c>
      <c r="H522" s="61">
        <v>12.5</v>
      </c>
      <c r="J522" s="95">
        <v>22.5</v>
      </c>
      <c r="K522" s="51"/>
      <c r="M522" s="51"/>
      <c r="Z522" s="102"/>
      <c r="AB522" s="71"/>
      <c r="AD522" s="71"/>
    </row>
    <row r="523" spans="1:30" x14ac:dyDescent="0.2">
      <c r="A523" s="63">
        <f>SUM(B523:J523)</f>
        <v>107.55</v>
      </c>
      <c r="B523" s="81">
        <v>8.75</v>
      </c>
      <c r="D523" s="91">
        <v>16.7</v>
      </c>
      <c r="F523" s="93">
        <v>42.6</v>
      </c>
      <c r="H523" s="61">
        <v>12.5</v>
      </c>
      <c r="J523" s="95">
        <v>27</v>
      </c>
      <c r="K523" s="51"/>
      <c r="M523" s="51"/>
      <c r="V523" s="102"/>
      <c r="Z523" s="102"/>
      <c r="AB523" s="71"/>
      <c r="AD523" s="71"/>
    </row>
    <row r="524" spans="1:30" x14ac:dyDescent="0.2">
      <c r="A524" s="101">
        <f>SUM(B524:J524)</f>
        <v>113.55</v>
      </c>
      <c r="B524" s="81">
        <v>10.25</v>
      </c>
      <c r="D524" s="91">
        <v>16.7</v>
      </c>
      <c r="F524" s="89">
        <v>42.6</v>
      </c>
      <c r="H524" s="61">
        <v>12.5</v>
      </c>
      <c r="J524" s="95">
        <v>31.5</v>
      </c>
      <c r="K524" s="51"/>
      <c r="M524" s="51"/>
      <c r="T524" s="71"/>
      <c r="V524" s="102"/>
      <c r="Z524" s="102"/>
      <c r="AB524" s="71"/>
      <c r="AD524" s="71"/>
    </row>
    <row r="525" spans="1:30" x14ac:dyDescent="0.2">
      <c r="B525" s="82" t="s">
        <v>107</v>
      </c>
      <c r="H525" s="75" t="s">
        <v>133</v>
      </c>
      <c r="K525" s="51"/>
      <c r="M525" s="51"/>
      <c r="S525" s="2"/>
      <c r="T525" s="71"/>
    </row>
    <row r="526" spans="1:30" x14ac:dyDescent="0.2">
      <c r="A526" s="57" t="s">
        <v>161</v>
      </c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7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</row>
    <row r="527" spans="1:30" x14ac:dyDescent="0.2">
      <c r="A527" s="70" t="s">
        <v>279</v>
      </c>
      <c r="B527" s="64" t="s">
        <v>161</v>
      </c>
      <c r="C527" s="2"/>
      <c r="D527" s="19" t="s">
        <v>88</v>
      </c>
      <c r="E527" s="2"/>
      <c r="F527" s="42" t="s">
        <v>10</v>
      </c>
      <c r="G527" s="2"/>
      <c r="H527" s="42" t="s">
        <v>87</v>
      </c>
      <c r="J527" s="64" t="s">
        <v>155</v>
      </c>
      <c r="K527" s="51"/>
      <c r="L527" s="65">
        <f>COUNTIF(N527:V527, "WIN")/COUNTA(N527:V527)</f>
        <v>0.8</v>
      </c>
      <c r="M527" s="51"/>
      <c r="N527" s="58" t="s">
        <v>270</v>
      </c>
      <c r="P527" s="58" t="s">
        <v>270</v>
      </c>
      <c r="R527" s="61" t="s">
        <v>273</v>
      </c>
      <c r="T527" s="58" t="s">
        <v>270</v>
      </c>
      <c r="V527" s="58" t="s">
        <v>270</v>
      </c>
      <c r="Z527" s="2"/>
      <c r="AA527" s="2"/>
      <c r="AB527" s="2"/>
      <c r="AC527" s="2"/>
      <c r="AD527" s="2"/>
    </row>
    <row r="528" spans="1:30" x14ac:dyDescent="0.2">
      <c r="A528" s="103"/>
      <c r="B528" s="22" t="s">
        <v>265</v>
      </c>
      <c r="D528" s="20" t="s">
        <v>253</v>
      </c>
      <c r="F528" s="37" t="s">
        <v>232</v>
      </c>
      <c r="H528" s="37" t="s">
        <v>230</v>
      </c>
      <c r="J528" s="22" t="s">
        <v>266</v>
      </c>
      <c r="K528" s="51"/>
      <c r="M528" s="51"/>
    </row>
    <row r="529" spans="1:20" x14ac:dyDescent="0.2">
      <c r="A529" s="103">
        <f>SUM(B529:J529)</f>
        <v>64.849999999999994</v>
      </c>
      <c r="B529" s="95">
        <v>18</v>
      </c>
      <c r="D529" s="92">
        <v>4.2</v>
      </c>
      <c r="F529" s="81">
        <v>3.2</v>
      </c>
      <c r="H529" s="77">
        <v>31.95</v>
      </c>
      <c r="J529" s="96">
        <v>7.5</v>
      </c>
      <c r="K529" s="51"/>
      <c r="M529" s="51"/>
      <c r="S529" s="72"/>
    </row>
    <row r="530" spans="1:20" x14ac:dyDescent="0.2">
      <c r="A530" s="103">
        <f>SUM(B530:J530)</f>
        <v>73.75</v>
      </c>
      <c r="B530" s="95">
        <v>22.5</v>
      </c>
      <c r="D530" s="92">
        <v>5.4</v>
      </c>
      <c r="F530" s="81">
        <v>3.9</v>
      </c>
      <c r="H530" s="77">
        <v>31.95</v>
      </c>
      <c r="J530" s="96">
        <v>10</v>
      </c>
      <c r="K530" s="51"/>
      <c r="M530" s="51"/>
    </row>
    <row r="531" spans="1:20" x14ac:dyDescent="0.2">
      <c r="A531" s="70">
        <f>SUM(B531:J531)</f>
        <v>100.20059000000001</v>
      </c>
      <c r="B531" s="95">
        <f>27</f>
        <v>27</v>
      </c>
      <c r="C531" s="13"/>
      <c r="D531" s="92">
        <f>7</f>
        <v>7</v>
      </c>
      <c r="E531" s="13"/>
      <c r="F531" s="81">
        <f>5.4</f>
        <v>5.4</v>
      </c>
      <c r="G531" s="13"/>
      <c r="H531" s="77">
        <f>46.15*1.0466</f>
        <v>48.30059</v>
      </c>
      <c r="J531" s="96">
        <f>12.5</f>
        <v>12.5</v>
      </c>
      <c r="K531" s="51"/>
      <c r="M531" s="51"/>
    </row>
    <row r="532" spans="1:20" x14ac:dyDescent="0.2">
      <c r="A532" s="103">
        <f>SUM(B532:J532)</f>
        <v>109.55000000000001</v>
      </c>
      <c r="B532" s="95">
        <v>31.5</v>
      </c>
      <c r="D532" s="92">
        <v>8.1999999999999993</v>
      </c>
      <c r="F532" s="104">
        <v>6.2</v>
      </c>
      <c r="H532" s="77">
        <v>46.15</v>
      </c>
      <c r="J532" s="96">
        <v>17.5</v>
      </c>
      <c r="K532" s="51"/>
      <c r="M532" s="51"/>
    </row>
    <row r="533" spans="1:20" x14ac:dyDescent="0.2">
      <c r="B533" s="82" t="s">
        <v>107</v>
      </c>
      <c r="H533" s="74" t="s">
        <v>114</v>
      </c>
      <c r="J533" s="9" t="s">
        <v>132</v>
      </c>
      <c r="K533" s="51"/>
      <c r="M533" s="51"/>
      <c r="S533" s="2"/>
    </row>
    <row r="534" spans="1:20" x14ac:dyDescent="0.2">
      <c r="A534" s="62" t="s">
        <v>90</v>
      </c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7"/>
      <c r="M534" s="51"/>
      <c r="N534" s="51"/>
      <c r="O534" s="51"/>
      <c r="P534" s="51"/>
      <c r="Q534" s="51"/>
      <c r="R534" s="51"/>
      <c r="S534" s="51"/>
      <c r="T534" s="51"/>
    </row>
    <row r="535" spans="1:20" x14ac:dyDescent="0.2">
      <c r="A535" s="63" t="s">
        <v>54</v>
      </c>
      <c r="B535" s="19" t="s">
        <v>1</v>
      </c>
      <c r="D535" s="42" t="s">
        <v>9</v>
      </c>
      <c r="F535" s="42" t="s">
        <v>202</v>
      </c>
      <c r="H535" s="64" t="s">
        <v>90</v>
      </c>
      <c r="J535" s="19" t="s">
        <v>5</v>
      </c>
      <c r="K535" s="51"/>
      <c r="L535" s="65">
        <f>COUNTIF(N535:V535, "WIN")/COUNTA(N535:V535)</f>
        <v>0</v>
      </c>
      <c r="M535" s="51"/>
      <c r="T535" s="61" t="s">
        <v>273</v>
      </c>
    </row>
    <row r="536" spans="1:20" x14ac:dyDescent="0.2">
      <c r="A536" s="101"/>
      <c r="B536" s="20" t="s">
        <v>250</v>
      </c>
      <c r="D536" s="37" t="s">
        <v>232</v>
      </c>
      <c r="F536" s="37" t="s">
        <v>230</v>
      </c>
      <c r="H536" s="22" t="s">
        <v>267</v>
      </c>
      <c r="J536" s="20" t="s">
        <v>250</v>
      </c>
      <c r="K536" s="51"/>
      <c r="M536" s="51"/>
      <c r="N536" s="102"/>
      <c r="O536" s="102"/>
    </row>
    <row r="537" spans="1:20" x14ac:dyDescent="0.2">
      <c r="A537" s="101">
        <f>SUM(B537:J537)</f>
        <v>73.449999999999989</v>
      </c>
      <c r="B537" s="91">
        <v>12</v>
      </c>
      <c r="C537" s="73"/>
      <c r="D537" s="80">
        <v>12.8</v>
      </c>
      <c r="F537" s="80">
        <v>11.6</v>
      </c>
      <c r="G537" s="73"/>
      <c r="H537" s="96">
        <v>9.4499999999999993</v>
      </c>
      <c r="I537" s="73"/>
      <c r="J537" s="89">
        <v>27.6</v>
      </c>
      <c r="K537" s="51"/>
      <c r="M537" s="51"/>
      <c r="S537" s="102"/>
    </row>
    <row r="538" spans="1:20" x14ac:dyDescent="0.2">
      <c r="A538" s="101">
        <f>SUM(B538:J538)</f>
        <v>78.95</v>
      </c>
      <c r="B538" s="91">
        <v>12</v>
      </c>
      <c r="C538" s="73"/>
      <c r="D538" s="80">
        <v>15.6</v>
      </c>
      <c r="F538" s="80">
        <v>11.6</v>
      </c>
      <c r="G538" s="73"/>
      <c r="H538" s="96">
        <v>12.15</v>
      </c>
      <c r="I538" s="73"/>
      <c r="J538" s="89">
        <v>27.6</v>
      </c>
      <c r="K538" s="51"/>
      <c r="M538" s="51"/>
    </row>
    <row r="539" spans="1:20" x14ac:dyDescent="0.2">
      <c r="A539" s="63">
        <f>SUM(B539:J539)</f>
        <v>114.15</v>
      </c>
      <c r="B539" s="91">
        <v>18</v>
      </c>
      <c r="C539" s="73"/>
      <c r="D539" s="80">
        <v>21.6</v>
      </c>
      <c r="F539" s="80">
        <v>17.399999999999999</v>
      </c>
      <c r="G539" s="73"/>
      <c r="H539" s="98">
        <f>15.75</f>
        <v>15.75</v>
      </c>
      <c r="I539" s="73"/>
      <c r="J539" s="89">
        <v>41.4</v>
      </c>
      <c r="K539" s="51"/>
      <c r="M539" s="51"/>
    </row>
    <row r="540" spans="1:20" x14ac:dyDescent="0.2">
      <c r="A540" s="101">
        <f>SUM(B540:J540)</f>
        <v>120.04999999999998</v>
      </c>
      <c r="B540" s="91">
        <v>18</v>
      </c>
      <c r="C540" s="73"/>
      <c r="D540" s="80">
        <v>24.8</v>
      </c>
      <c r="F540" s="80">
        <v>17.399999999999999</v>
      </c>
      <c r="G540" s="73"/>
      <c r="H540" s="96">
        <v>18.45</v>
      </c>
      <c r="I540" s="73"/>
      <c r="J540" s="89">
        <v>41.4</v>
      </c>
      <c r="K540" s="51"/>
      <c r="M540" s="51"/>
      <c r="R540" s="71"/>
      <c r="T540" s="72"/>
    </row>
    <row r="541" spans="1:20" x14ac:dyDescent="0.2">
      <c r="A541" s="5"/>
      <c r="B541" s="82" t="s">
        <v>107</v>
      </c>
      <c r="F541" s="88" t="s">
        <v>126</v>
      </c>
      <c r="H541" s="9" t="s">
        <v>132</v>
      </c>
      <c r="K541" s="51"/>
      <c r="M541" s="51"/>
      <c r="O541" s="2"/>
      <c r="R541" s="71"/>
    </row>
    <row r="542" spans="1:20" x14ac:dyDescent="0.2">
      <c r="A542" s="62" t="s">
        <v>162</v>
      </c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7"/>
      <c r="M542" s="51"/>
      <c r="N542" s="51"/>
      <c r="O542" s="51"/>
      <c r="P542" s="51"/>
      <c r="Q542" s="51"/>
      <c r="R542" s="51"/>
      <c r="S542" s="51"/>
      <c r="T542" s="51"/>
    </row>
    <row r="543" spans="1:20" x14ac:dyDescent="0.2">
      <c r="A543" s="63" t="s">
        <v>54</v>
      </c>
      <c r="B543" s="42" t="s">
        <v>6</v>
      </c>
      <c r="D543" s="69" t="s">
        <v>105</v>
      </c>
      <c r="F543" s="64" t="s">
        <v>162</v>
      </c>
      <c r="H543" s="64" t="s">
        <v>210</v>
      </c>
      <c r="J543" s="42" t="s">
        <v>213</v>
      </c>
      <c r="K543" s="51"/>
      <c r="L543" s="65">
        <f>COUNTIF(N543:V543, "WIN")/COUNTA(N543:V543)</f>
        <v>0</v>
      </c>
      <c r="M543" s="51"/>
      <c r="P543" s="61" t="s">
        <v>273</v>
      </c>
    </row>
    <row r="544" spans="1:20" x14ac:dyDescent="0.2">
      <c r="A544" s="101"/>
      <c r="B544" s="37" t="s">
        <v>231</v>
      </c>
      <c r="D544" s="20" t="s">
        <v>251</v>
      </c>
      <c r="F544" s="22" t="s">
        <v>265</v>
      </c>
      <c r="H544" s="22" t="s">
        <v>265</v>
      </c>
      <c r="J544" s="37" t="s">
        <v>233</v>
      </c>
      <c r="K544" s="51"/>
      <c r="M544" s="51"/>
      <c r="N544" s="102"/>
      <c r="O544" s="102"/>
    </row>
    <row r="545" spans="1:22" x14ac:dyDescent="0.2">
      <c r="A545" s="101">
        <f>SUM(B545:J545)</f>
        <v>64.150000000000006</v>
      </c>
      <c r="B545" s="78">
        <v>18</v>
      </c>
      <c r="D545" s="90">
        <v>18</v>
      </c>
      <c r="F545" s="61">
        <v>8.4</v>
      </c>
      <c r="H545" s="95">
        <v>18</v>
      </c>
      <c r="J545" s="81">
        <v>1.75</v>
      </c>
      <c r="K545" s="51"/>
      <c r="M545" s="51"/>
      <c r="N545" s="72"/>
      <c r="O545" s="72"/>
      <c r="P545" s="72"/>
      <c r="R545" s="71"/>
      <c r="T545" s="72"/>
      <c r="U545" s="73"/>
    </row>
    <row r="546" spans="1:22" x14ac:dyDescent="0.2">
      <c r="A546" s="101">
        <f>SUM(B546:J546)</f>
        <v>80.45</v>
      </c>
      <c r="B546" s="78">
        <v>22.5</v>
      </c>
      <c r="D546" s="90">
        <v>22.5</v>
      </c>
      <c r="F546" s="61">
        <v>10.4</v>
      </c>
      <c r="H546" s="95">
        <v>22.5</v>
      </c>
      <c r="J546" s="81">
        <v>2.5499999999999998</v>
      </c>
      <c r="K546" s="51"/>
      <c r="M546" s="51"/>
    </row>
    <row r="547" spans="1:22" x14ac:dyDescent="0.2">
      <c r="A547" s="63">
        <f>SUM(B547:J547)</f>
        <v>101.1746</v>
      </c>
      <c r="B547" s="78">
        <f>27*1.0466</f>
        <v>28.258199999999999</v>
      </c>
      <c r="D547" s="90">
        <f>27*1.0466</f>
        <v>28.258199999999999</v>
      </c>
      <c r="F547" s="61">
        <v>12.8</v>
      </c>
      <c r="H547" s="95">
        <f>27*1.0466</f>
        <v>28.258199999999999</v>
      </c>
      <c r="J547" s="81">
        <v>3.6</v>
      </c>
      <c r="K547" s="51"/>
      <c r="M547" s="51"/>
      <c r="T547" s="71"/>
      <c r="U547" s="73"/>
    </row>
    <row r="548" spans="1:22" x14ac:dyDescent="0.2">
      <c r="A548" s="101">
        <f>SUM(B548:J548)</f>
        <v>113.75</v>
      </c>
      <c r="B548" s="78">
        <v>31.5</v>
      </c>
      <c r="D548" s="90">
        <v>31.5</v>
      </c>
      <c r="F548" s="61">
        <v>14.8</v>
      </c>
      <c r="H548" s="95">
        <v>31.5</v>
      </c>
      <c r="J548" s="81">
        <v>4.45</v>
      </c>
      <c r="K548" s="51"/>
      <c r="M548" s="51"/>
      <c r="R548" s="102"/>
      <c r="T548" s="71"/>
      <c r="U548" s="73"/>
    </row>
    <row r="549" spans="1:22" x14ac:dyDescent="0.2">
      <c r="B549" s="74" t="s">
        <v>114</v>
      </c>
      <c r="D549" s="74" t="s">
        <v>114</v>
      </c>
      <c r="F549" s="9" t="s">
        <v>132</v>
      </c>
      <c r="H549" s="74" t="s">
        <v>114</v>
      </c>
      <c r="J549" s="82" t="s">
        <v>107</v>
      </c>
      <c r="K549" s="51"/>
      <c r="M549" s="51"/>
      <c r="O549" s="2"/>
      <c r="R549" s="102"/>
    </row>
    <row r="550" spans="1:22" x14ac:dyDescent="0.2">
      <c r="A550" s="62" t="s">
        <v>160</v>
      </c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7"/>
      <c r="M550" s="51"/>
      <c r="N550" s="51"/>
      <c r="O550" s="51"/>
      <c r="P550" s="51"/>
      <c r="Q550" s="51"/>
      <c r="R550" s="51"/>
      <c r="S550" s="51"/>
      <c r="T550" s="51"/>
      <c r="U550" s="51"/>
      <c r="V550" s="51"/>
    </row>
    <row r="551" spans="1:22" x14ac:dyDescent="0.2">
      <c r="A551" s="63" t="s">
        <v>54</v>
      </c>
      <c r="B551" s="19" t="s">
        <v>211</v>
      </c>
      <c r="D551" s="64" t="s">
        <v>160</v>
      </c>
      <c r="F551" s="64" t="s">
        <v>4</v>
      </c>
      <c r="H551" s="64" t="s">
        <v>261</v>
      </c>
      <c r="J551" s="42" t="s">
        <v>149</v>
      </c>
      <c r="K551" s="51"/>
      <c r="L551" s="65" t="e">
        <f>COUNTIF(#REF!, "WIN")/COUNTA(#REF!)</f>
        <v>#REF!</v>
      </c>
      <c r="M551" s="51"/>
      <c r="N551" s="61" t="s">
        <v>273</v>
      </c>
      <c r="P551" s="61" t="s">
        <v>273</v>
      </c>
      <c r="R551" s="58" t="s">
        <v>270</v>
      </c>
      <c r="T551" s="58" t="s">
        <v>270</v>
      </c>
      <c r="V551" s="58" t="s">
        <v>270</v>
      </c>
    </row>
    <row r="552" spans="1:22" x14ac:dyDescent="0.2">
      <c r="A552" s="101"/>
      <c r="B552" s="20" t="s">
        <v>250</v>
      </c>
      <c r="D552" s="22" t="s">
        <v>267</v>
      </c>
      <c r="F552" s="22" t="s">
        <v>268</v>
      </c>
      <c r="H552" s="22" t="s">
        <v>266</v>
      </c>
      <c r="J552" s="37" t="s">
        <v>230</v>
      </c>
      <c r="K552" s="51"/>
      <c r="M552" s="51"/>
      <c r="N552" s="102"/>
      <c r="O552" s="102"/>
    </row>
    <row r="553" spans="1:22" x14ac:dyDescent="0.2">
      <c r="A553" s="101">
        <f>SUM(B553:J553)</f>
        <v>57.400000000000006</v>
      </c>
      <c r="B553" s="91">
        <v>11.2</v>
      </c>
      <c r="D553" s="61">
        <v>4.2</v>
      </c>
      <c r="F553" s="61">
        <v>5.6</v>
      </c>
      <c r="H553" s="97">
        <v>25.2</v>
      </c>
      <c r="J553" s="80">
        <v>11.2</v>
      </c>
      <c r="K553" s="51"/>
      <c r="M553" s="51"/>
      <c r="N553" s="102"/>
      <c r="O553" s="102"/>
      <c r="T553" s="72"/>
      <c r="U553" s="73"/>
    </row>
    <row r="554" spans="1:22" x14ac:dyDescent="0.2">
      <c r="A554" s="101">
        <f>SUM(B554:J554)</f>
        <v>71.2</v>
      </c>
      <c r="B554" s="91">
        <v>11.2</v>
      </c>
      <c r="D554" s="61">
        <v>5.4</v>
      </c>
      <c r="F554" s="61">
        <v>5.6</v>
      </c>
      <c r="H554" s="97">
        <v>37.799999999999997</v>
      </c>
      <c r="J554" s="80">
        <v>11.2</v>
      </c>
      <c r="K554" s="51"/>
      <c r="M554" s="51"/>
    </row>
    <row r="555" spans="1:22" x14ac:dyDescent="0.2">
      <c r="A555" s="63">
        <f>SUM(B555:J555)</f>
        <v>101.64863999999999</v>
      </c>
      <c r="B555" s="91">
        <v>16.7</v>
      </c>
      <c r="D555" s="61">
        <v>7</v>
      </c>
      <c r="F555" s="61">
        <v>8.4</v>
      </c>
      <c r="H555" s="97">
        <f>50.4*1.0466</f>
        <v>52.748639999999995</v>
      </c>
      <c r="J555" s="80">
        <v>16.8</v>
      </c>
      <c r="K555" s="51"/>
      <c r="M555" s="51"/>
      <c r="U555" s="73"/>
    </row>
    <row r="556" spans="1:22" x14ac:dyDescent="0.2">
      <c r="A556" s="101">
        <f>SUM(B556:J556)</f>
        <v>113.1</v>
      </c>
      <c r="B556" s="91">
        <v>16.7</v>
      </c>
      <c r="D556" s="61">
        <v>8.1999999999999993</v>
      </c>
      <c r="F556" s="61">
        <v>8.4</v>
      </c>
      <c r="H556" s="97">
        <v>63</v>
      </c>
      <c r="J556" s="80">
        <v>16.8</v>
      </c>
      <c r="K556" s="51"/>
      <c r="M556" s="51"/>
      <c r="Q556" s="73"/>
      <c r="U556" s="73"/>
      <c r="V556" s="72"/>
    </row>
    <row r="557" spans="1:22" x14ac:dyDescent="0.2">
      <c r="A557" s="107"/>
      <c r="B557" s="82" t="s">
        <v>107</v>
      </c>
      <c r="D557" s="75" t="s">
        <v>133</v>
      </c>
      <c r="H557" s="74" t="s">
        <v>114</v>
      </c>
      <c r="J557" s="88" t="s">
        <v>126</v>
      </c>
      <c r="K557" s="51"/>
      <c r="M557" s="51"/>
    </row>
    <row r="558" spans="1:22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7"/>
      <c r="M558" s="51"/>
      <c r="N558" s="51"/>
      <c r="O558" s="51"/>
      <c r="P558" s="51"/>
      <c r="Q558" s="51"/>
      <c r="R558" s="51"/>
      <c r="S558" s="51"/>
      <c r="T558" s="51"/>
      <c r="U558" s="51"/>
      <c r="V558" s="51"/>
    </row>
    <row r="560" spans="1:22" x14ac:dyDescent="0.2">
      <c r="K560" s="51"/>
      <c r="L560" s="57"/>
      <c r="M560" s="51"/>
      <c r="N560" s="57" t="s">
        <v>90</v>
      </c>
      <c r="O560" s="57"/>
      <c r="P560" s="57" t="s">
        <v>154</v>
      </c>
      <c r="Q560" s="51"/>
      <c r="R560" s="57" t="s">
        <v>166</v>
      </c>
      <c r="S560" s="57"/>
      <c r="T560" s="57" t="s">
        <v>160</v>
      </c>
      <c r="U560" s="51"/>
      <c r="V560" s="57" t="s">
        <v>159</v>
      </c>
    </row>
    <row r="561" spans="1:22" x14ac:dyDescent="0.2">
      <c r="K561" s="51"/>
      <c r="L561" s="58" t="s">
        <v>270</v>
      </c>
      <c r="M561" s="51"/>
      <c r="N561" s="170" t="s">
        <v>149</v>
      </c>
      <c r="P561" s="171" t="s">
        <v>271</v>
      </c>
      <c r="R561" s="172" t="s">
        <v>1</v>
      </c>
      <c r="S561" s="2"/>
      <c r="T561" s="171" t="s">
        <v>199</v>
      </c>
      <c r="V561" s="170" t="s">
        <v>149</v>
      </c>
    </row>
    <row r="562" spans="1:22" x14ac:dyDescent="0.2">
      <c r="K562" s="51"/>
      <c r="L562" s="59" t="s">
        <v>270</v>
      </c>
      <c r="M562" s="51"/>
      <c r="N562" s="170" t="s">
        <v>272</v>
      </c>
      <c r="P562" s="172" t="s">
        <v>89</v>
      </c>
      <c r="R562" s="170" t="s">
        <v>149</v>
      </c>
      <c r="S562" s="2"/>
      <c r="T562" s="173" t="s">
        <v>211</v>
      </c>
      <c r="V562" s="172" t="s">
        <v>94</v>
      </c>
    </row>
    <row r="563" spans="1:22" x14ac:dyDescent="0.2">
      <c r="K563" s="51"/>
      <c r="L563" s="60" t="s">
        <v>273</v>
      </c>
      <c r="M563" s="51"/>
      <c r="N563" s="173" t="s">
        <v>211</v>
      </c>
      <c r="P563" s="174" t="s">
        <v>154</v>
      </c>
      <c r="R563" s="170" t="s">
        <v>272</v>
      </c>
      <c r="S563" s="2"/>
      <c r="T563" s="174" t="s">
        <v>160</v>
      </c>
      <c r="V563" s="174" t="s">
        <v>159</v>
      </c>
    </row>
    <row r="564" spans="1:22" x14ac:dyDescent="0.2">
      <c r="K564" s="51"/>
      <c r="L564" s="61" t="s">
        <v>273</v>
      </c>
      <c r="M564" s="51"/>
      <c r="N564" s="174" t="s">
        <v>90</v>
      </c>
      <c r="P564" s="174" t="s">
        <v>256</v>
      </c>
      <c r="R564" s="171" t="s">
        <v>87</v>
      </c>
      <c r="S564" s="2"/>
      <c r="T564" s="174" t="s">
        <v>261</v>
      </c>
      <c r="V564" s="170" t="s">
        <v>272</v>
      </c>
    </row>
    <row r="565" spans="1:22" x14ac:dyDescent="0.2">
      <c r="A565" s="99" t="s">
        <v>296</v>
      </c>
      <c r="K565" s="51"/>
      <c r="M565" s="51"/>
      <c r="N565" s="172" t="s">
        <v>5</v>
      </c>
      <c r="P565" s="172" t="s">
        <v>5</v>
      </c>
      <c r="R565" s="174" t="s">
        <v>166</v>
      </c>
      <c r="S565" s="2"/>
      <c r="T565" s="174" t="s">
        <v>163</v>
      </c>
      <c r="V565" s="171" t="s">
        <v>87</v>
      </c>
    </row>
    <row r="566" spans="1:22" x14ac:dyDescent="0.2">
      <c r="A566" s="62" t="s">
        <v>154</v>
      </c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7"/>
      <c r="M566" s="51"/>
      <c r="N566" s="51"/>
      <c r="O566" s="51"/>
      <c r="P566" s="100"/>
      <c r="Q566" s="51"/>
      <c r="R566" s="51"/>
      <c r="S566" s="100"/>
      <c r="T566" s="51"/>
      <c r="U566" s="51"/>
      <c r="V566" s="51"/>
    </row>
    <row r="567" spans="1:22" x14ac:dyDescent="0.2">
      <c r="A567" s="63" t="s">
        <v>54</v>
      </c>
      <c r="B567" s="42" t="s">
        <v>199</v>
      </c>
      <c r="D567" s="19" t="s">
        <v>89</v>
      </c>
      <c r="F567" s="19" t="s">
        <v>151</v>
      </c>
      <c r="H567" s="64" t="s">
        <v>154</v>
      </c>
      <c r="J567" s="64" t="s">
        <v>256</v>
      </c>
      <c r="K567" s="51"/>
      <c r="L567" s="65">
        <f>COUNTIF(N567:V567, "WIN")/COUNTA(N567:V567)</f>
        <v>1</v>
      </c>
      <c r="M567" s="51"/>
      <c r="N567" s="58" t="s">
        <v>270</v>
      </c>
      <c r="P567" s="58" t="s">
        <v>270</v>
      </c>
      <c r="R567" s="58" t="s">
        <v>270</v>
      </c>
      <c r="T567" s="58" t="s">
        <v>270</v>
      </c>
      <c r="V567" s="58" t="s">
        <v>270</v>
      </c>
    </row>
    <row r="568" spans="1:22" x14ac:dyDescent="0.2">
      <c r="A568" s="101"/>
      <c r="B568" s="37" t="s">
        <v>234</v>
      </c>
      <c r="D568" s="20" t="s">
        <v>250</v>
      </c>
      <c r="F568" s="20" t="s">
        <v>250</v>
      </c>
      <c r="H568" s="22" t="s">
        <v>265</v>
      </c>
      <c r="J568" s="22" t="s">
        <v>265</v>
      </c>
      <c r="K568" s="51"/>
      <c r="M568" s="51"/>
      <c r="N568" s="102"/>
      <c r="O568" s="102"/>
    </row>
    <row r="569" spans="1:22" x14ac:dyDescent="0.2">
      <c r="A569" s="101">
        <f>SUM(B569:J569)</f>
        <v>72.849999999999994</v>
      </c>
      <c r="B569" s="81">
        <v>5.25</v>
      </c>
      <c r="D569" s="91">
        <v>11.2</v>
      </c>
      <c r="F569" s="89">
        <v>28.4</v>
      </c>
      <c r="H569" s="61">
        <v>10</v>
      </c>
      <c r="J569" s="95">
        <v>18</v>
      </c>
      <c r="K569" s="51"/>
      <c r="M569" s="51"/>
      <c r="V569" s="102"/>
    </row>
    <row r="570" spans="1:22" x14ac:dyDescent="0.2">
      <c r="A570" s="101">
        <f>SUM(B570:J570)</f>
        <v>81.349999999999994</v>
      </c>
      <c r="B570" s="81">
        <v>6.75</v>
      </c>
      <c r="D570" s="91">
        <v>11.2</v>
      </c>
      <c r="F570" s="89">
        <v>28.4</v>
      </c>
      <c r="H570" s="61">
        <v>12.5</v>
      </c>
      <c r="J570" s="95">
        <v>22.5</v>
      </c>
      <c r="K570" s="51"/>
      <c r="M570" s="51"/>
    </row>
    <row r="571" spans="1:22" x14ac:dyDescent="0.2">
      <c r="A571" s="63">
        <f>SUM(B571:J571)</f>
        <v>107.55</v>
      </c>
      <c r="B571" s="81">
        <v>8.75</v>
      </c>
      <c r="D571" s="91">
        <v>16.7</v>
      </c>
      <c r="F571" s="93">
        <v>42.6</v>
      </c>
      <c r="H571" s="61">
        <v>12.5</v>
      </c>
      <c r="J571" s="95">
        <v>27</v>
      </c>
      <c r="K571" s="51"/>
      <c r="M571" s="51"/>
      <c r="V571" s="102"/>
    </row>
    <row r="572" spans="1:22" x14ac:dyDescent="0.2">
      <c r="A572" s="101">
        <f>SUM(B572:J572)</f>
        <v>113.55</v>
      </c>
      <c r="B572" s="81">
        <v>10.25</v>
      </c>
      <c r="D572" s="91">
        <v>16.7</v>
      </c>
      <c r="F572" s="89">
        <v>42.6</v>
      </c>
      <c r="H572" s="61">
        <v>12.5</v>
      </c>
      <c r="J572" s="95">
        <v>31.5</v>
      </c>
      <c r="K572" s="51"/>
      <c r="M572" s="51"/>
      <c r="T572" s="71"/>
      <c r="V572" s="102"/>
    </row>
    <row r="573" spans="1:22" x14ac:dyDescent="0.2">
      <c r="B573" s="82" t="s">
        <v>107</v>
      </c>
      <c r="H573" s="75" t="s">
        <v>133</v>
      </c>
      <c r="K573" s="51"/>
      <c r="M573" s="51"/>
      <c r="S573" s="2"/>
      <c r="T573" s="71"/>
    </row>
    <row r="574" spans="1:22" x14ac:dyDescent="0.2">
      <c r="A574" s="57" t="s">
        <v>161</v>
      </c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7"/>
      <c r="M574" s="51"/>
      <c r="N574" s="51"/>
      <c r="O574" s="51"/>
      <c r="P574" s="51"/>
      <c r="Q574" s="51"/>
      <c r="R574" s="51"/>
      <c r="S574" s="51"/>
      <c r="T574" s="51"/>
      <c r="U574" s="51"/>
      <c r="V574" s="51"/>
    </row>
    <row r="575" spans="1:22" x14ac:dyDescent="0.2">
      <c r="A575" s="70" t="s">
        <v>279</v>
      </c>
      <c r="B575" s="64" t="s">
        <v>161</v>
      </c>
      <c r="C575" s="2"/>
      <c r="D575" s="19" t="s">
        <v>88</v>
      </c>
      <c r="E575" s="2"/>
      <c r="F575" s="42" t="s">
        <v>10</v>
      </c>
      <c r="G575" s="2"/>
      <c r="H575" s="42" t="s">
        <v>87</v>
      </c>
      <c r="J575" s="64" t="s">
        <v>155</v>
      </c>
      <c r="K575" s="51"/>
      <c r="L575" s="65">
        <f>COUNTIF(N575:V575, "WIN")/COUNTA(N575:V575)</f>
        <v>0.8</v>
      </c>
      <c r="M575" s="51"/>
      <c r="N575" s="58" t="s">
        <v>270</v>
      </c>
      <c r="P575" s="58" t="s">
        <v>270</v>
      </c>
      <c r="R575" s="61" t="s">
        <v>273</v>
      </c>
      <c r="T575" s="58" t="s">
        <v>270</v>
      </c>
      <c r="V575" s="58" t="s">
        <v>270</v>
      </c>
    </row>
    <row r="576" spans="1:22" x14ac:dyDescent="0.2">
      <c r="A576" s="103"/>
      <c r="B576" s="22" t="s">
        <v>265</v>
      </c>
      <c r="D576" s="20" t="s">
        <v>253</v>
      </c>
      <c r="F576" s="37" t="s">
        <v>232</v>
      </c>
      <c r="H576" s="37" t="s">
        <v>230</v>
      </c>
      <c r="J576" s="22" t="s">
        <v>266</v>
      </c>
      <c r="K576" s="51"/>
      <c r="M576" s="51"/>
    </row>
    <row r="577" spans="1:20" x14ac:dyDescent="0.2">
      <c r="A577" s="103">
        <f>SUM(B577:J577)</f>
        <v>64.849999999999994</v>
      </c>
      <c r="B577" s="95">
        <v>18</v>
      </c>
      <c r="D577" s="92">
        <v>4.2</v>
      </c>
      <c r="F577" s="81">
        <v>3.2</v>
      </c>
      <c r="H577" s="77">
        <v>31.95</v>
      </c>
      <c r="J577" s="96">
        <v>7.5</v>
      </c>
      <c r="K577" s="51"/>
      <c r="M577" s="51"/>
      <c r="S577" s="72"/>
    </row>
    <row r="578" spans="1:20" x14ac:dyDescent="0.2">
      <c r="A578" s="103">
        <f>SUM(B578:J578)</f>
        <v>73.75</v>
      </c>
      <c r="B578" s="95">
        <v>22.5</v>
      </c>
      <c r="D578" s="92">
        <v>5.4</v>
      </c>
      <c r="F578" s="81">
        <v>3.9</v>
      </c>
      <c r="H578" s="77">
        <v>31.95</v>
      </c>
      <c r="J578" s="96">
        <v>10</v>
      </c>
      <c r="K578" s="51"/>
      <c r="M578" s="51"/>
    </row>
    <row r="579" spans="1:20" x14ac:dyDescent="0.2">
      <c r="A579" s="70">
        <f>SUM(B579:J579)</f>
        <v>100.20059000000001</v>
      </c>
      <c r="B579" s="95">
        <f>27</f>
        <v>27</v>
      </c>
      <c r="C579" s="13"/>
      <c r="D579" s="92">
        <f>7</f>
        <v>7</v>
      </c>
      <c r="E579" s="13"/>
      <c r="F579" s="81">
        <f>5.4</f>
        <v>5.4</v>
      </c>
      <c r="G579" s="13"/>
      <c r="H579" s="77">
        <f>46.15*1.0466</f>
        <v>48.30059</v>
      </c>
      <c r="J579" s="96">
        <f>12.5</f>
        <v>12.5</v>
      </c>
      <c r="K579" s="51"/>
      <c r="M579" s="51"/>
    </row>
    <row r="580" spans="1:20" x14ac:dyDescent="0.2">
      <c r="A580" s="103">
        <f>SUM(B580:J580)</f>
        <v>109.55000000000001</v>
      </c>
      <c r="B580" s="95">
        <v>31.5</v>
      </c>
      <c r="D580" s="92">
        <v>8.1999999999999993</v>
      </c>
      <c r="F580" s="104">
        <v>6.2</v>
      </c>
      <c r="H580" s="77">
        <v>46.15</v>
      </c>
      <c r="J580" s="96">
        <v>17.5</v>
      </c>
      <c r="K580" s="51"/>
      <c r="M580" s="51"/>
    </row>
    <row r="581" spans="1:20" x14ac:dyDescent="0.2">
      <c r="B581" s="82" t="s">
        <v>107</v>
      </c>
      <c r="H581" s="74" t="s">
        <v>114</v>
      </c>
      <c r="J581" s="9" t="s">
        <v>132</v>
      </c>
      <c r="K581" s="51"/>
      <c r="M581" s="51"/>
      <c r="S581" s="2"/>
    </row>
    <row r="582" spans="1:20" x14ac:dyDescent="0.2">
      <c r="A582" s="62" t="s">
        <v>90</v>
      </c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7"/>
      <c r="M582" s="51"/>
      <c r="N582" s="51"/>
      <c r="O582" s="51"/>
      <c r="P582" s="51"/>
      <c r="Q582" s="51"/>
      <c r="R582" s="51"/>
      <c r="S582" s="51"/>
      <c r="T582" s="51"/>
    </row>
    <row r="583" spans="1:20" x14ac:dyDescent="0.2">
      <c r="A583" s="63" t="s">
        <v>54</v>
      </c>
      <c r="B583" s="19" t="s">
        <v>1</v>
      </c>
      <c r="D583" s="42" t="s">
        <v>9</v>
      </c>
      <c r="F583" s="42" t="s">
        <v>202</v>
      </c>
      <c r="H583" s="64" t="s">
        <v>90</v>
      </c>
      <c r="J583" s="19" t="s">
        <v>5</v>
      </c>
      <c r="K583" s="51"/>
      <c r="L583" s="65">
        <f>COUNTIF(N583:V583, "WIN")/COUNTA(N583:V583)</f>
        <v>0</v>
      </c>
      <c r="M583" s="51"/>
      <c r="T583" s="61" t="s">
        <v>273</v>
      </c>
    </row>
    <row r="584" spans="1:20" x14ac:dyDescent="0.2">
      <c r="A584" s="101"/>
      <c r="B584" s="20" t="s">
        <v>250</v>
      </c>
      <c r="D584" s="37" t="s">
        <v>232</v>
      </c>
      <c r="F584" s="37" t="s">
        <v>230</v>
      </c>
      <c r="H584" s="22" t="s">
        <v>267</v>
      </c>
      <c r="J584" s="20" t="s">
        <v>250</v>
      </c>
      <c r="K584" s="51"/>
      <c r="M584" s="51"/>
      <c r="N584" s="102"/>
      <c r="O584" s="102"/>
    </row>
    <row r="585" spans="1:20" x14ac:dyDescent="0.2">
      <c r="A585" s="101">
        <f>SUM(B585:J585)</f>
        <v>73.449999999999989</v>
      </c>
      <c r="B585" s="91">
        <v>12</v>
      </c>
      <c r="C585" s="73"/>
      <c r="D585" s="80">
        <v>12.8</v>
      </c>
      <c r="F585" s="80">
        <v>11.6</v>
      </c>
      <c r="G585" s="73"/>
      <c r="H585" s="96">
        <v>9.4499999999999993</v>
      </c>
      <c r="I585" s="73"/>
      <c r="J585" s="89">
        <v>27.6</v>
      </c>
      <c r="K585" s="51"/>
      <c r="M585" s="51"/>
      <c r="S585" s="102"/>
    </row>
    <row r="586" spans="1:20" x14ac:dyDescent="0.2">
      <c r="A586" s="101">
        <f>SUM(B586:J586)</f>
        <v>78.95</v>
      </c>
      <c r="B586" s="91">
        <v>12</v>
      </c>
      <c r="C586" s="73"/>
      <c r="D586" s="80">
        <v>15.6</v>
      </c>
      <c r="F586" s="80">
        <v>11.6</v>
      </c>
      <c r="G586" s="73"/>
      <c r="H586" s="96">
        <v>12.15</v>
      </c>
      <c r="I586" s="73"/>
      <c r="J586" s="89">
        <v>27.6</v>
      </c>
      <c r="K586" s="51"/>
      <c r="M586" s="51"/>
    </row>
    <row r="587" spans="1:20" x14ac:dyDescent="0.2">
      <c r="A587" s="63">
        <f>SUM(B587:J587)</f>
        <v>114.15</v>
      </c>
      <c r="B587" s="91">
        <v>18</v>
      </c>
      <c r="C587" s="73"/>
      <c r="D587" s="80">
        <v>21.6</v>
      </c>
      <c r="F587" s="80">
        <v>17.399999999999999</v>
      </c>
      <c r="G587" s="73"/>
      <c r="H587" s="98">
        <f>15.75</f>
        <v>15.75</v>
      </c>
      <c r="I587" s="73"/>
      <c r="J587" s="89">
        <v>41.4</v>
      </c>
      <c r="K587" s="51"/>
      <c r="M587" s="51"/>
    </row>
    <row r="588" spans="1:20" x14ac:dyDescent="0.2">
      <c r="A588" s="101">
        <f>SUM(B588:J588)</f>
        <v>120.04999999999998</v>
      </c>
      <c r="B588" s="91">
        <v>18</v>
      </c>
      <c r="C588" s="73"/>
      <c r="D588" s="80">
        <v>24.8</v>
      </c>
      <c r="F588" s="80">
        <v>17.399999999999999</v>
      </c>
      <c r="G588" s="73"/>
      <c r="H588" s="96">
        <v>18.45</v>
      </c>
      <c r="I588" s="73"/>
      <c r="J588" s="89">
        <v>41.4</v>
      </c>
      <c r="K588" s="51"/>
      <c r="M588" s="51"/>
      <c r="R588" s="71"/>
      <c r="T588" s="72"/>
    </row>
    <row r="589" spans="1:20" x14ac:dyDescent="0.2">
      <c r="A589" s="5"/>
      <c r="B589" s="82" t="s">
        <v>107</v>
      </c>
      <c r="F589" s="88" t="s">
        <v>126</v>
      </c>
      <c r="H589" s="9" t="s">
        <v>132</v>
      </c>
      <c r="K589" s="51"/>
      <c r="M589" s="51"/>
      <c r="O589" s="2"/>
      <c r="R589" s="71"/>
    </row>
    <row r="590" spans="1:20" x14ac:dyDescent="0.2">
      <c r="A590" s="62" t="s">
        <v>162</v>
      </c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7"/>
      <c r="M590" s="51"/>
      <c r="N590" s="51"/>
      <c r="O590" s="51"/>
      <c r="P590" s="51"/>
      <c r="Q590" s="51"/>
      <c r="R590" s="51"/>
      <c r="S590" s="51"/>
      <c r="T590" s="51"/>
    </row>
    <row r="591" spans="1:20" x14ac:dyDescent="0.2">
      <c r="A591" s="63" t="s">
        <v>54</v>
      </c>
      <c r="B591" s="42" t="s">
        <v>6</v>
      </c>
      <c r="D591" s="69" t="s">
        <v>105</v>
      </c>
      <c r="F591" s="64" t="s">
        <v>162</v>
      </c>
      <c r="H591" s="64" t="s">
        <v>210</v>
      </c>
      <c r="J591" s="42" t="s">
        <v>213</v>
      </c>
      <c r="K591" s="51"/>
      <c r="L591" s="65">
        <f>COUNTIF(N591:V591, "WIN")/COUNTA(N591:V591)</f>
        <v>0</v>
      </c>
      <c r="M591" s="51"/>
      <c r="P591" s="61" t="s">
        <v>273</v>
      </c>
    </row>
    <row r="592" spans="1:20" x14ac:dyDescent="0.2">
      <c r="A592" s="101"/>
      <c r="B592" s="37" t="s">
        <v>231</v>
      </c>
      <c r="D592" s="20" t="s">
        <v>251</v>
      </c>
      <c r="F592" s="22" t="s">
        <v>265</v>
      </c>
      <c r="H592" s="22" t="s">
        <v>265</v>
      </c>
      <c r="J592" s="37" t="s">
        <v>233</v>
      </c>
      <c r="K592" s="51"/>
      <c r="M592" s="51"/>
      <c r="N592" s="102"/>
      <c r="O592" s="102"/>
    </row>
    <row r="593" spans="1:22" x14ac:dyDescent="0.2">
      <c r="A593" s="101">
        <f>SUM(B593:J593)</f>
        <v>64.150000000000006</v>
      </c>
      <c r="B593" s="78">
        <v>18</v>
      </c>
      <c r="D593" s="90">
        <v>18</v>
      </c>
      <c r="F593" s="61">
        <v>8.4</v>
      </c>
      <c r="H593" s="95">
        <v>18</v>
      </c>
      <c r="J593" s="81">
        <v>1.75</v>
      </c>
      <c r="K593" s="51"/>
      <c r="M593" s="51"/>
      <c r="N593" s="72"/>
      <c r="O593" s="72"/>
      <c r="P593" s="72"/>
      <c r="R593" s="71"/>
      <c r="T593" s="72"/>
      <c r="U593" s="73"/>
    </row>
    <row r="594" spans="1:22" x14ac:dyDescent="0.2">
      <c r="A594" s="101">
        <f>SUM(B594:J594)</f>
        <v>80.45</v>
      </c>
      <c r="B594" s="78">
        <v>22.5</v>
      </c>
      <c r="D594" s="90">
        <v>22.5</v>
      </c>
      <c r="F594" s="61">
        <v>10.4</v>
      </c>
      <c r="H594" s="95">
        <v>22.5</v>
      </c>
      <c r="J594" s="81">
        <v>2.5499999999999998</v>
      </c>
      <c r="K594" s="51"/>
      <c r="M594" s="51"/>
    </row>
    <row r="595" spans="1:22" x14ac:dyDescent="0.2">
      <c r="A595" s="63">
        <f>SUM(B595:J595)</f>
        <v>101.1746</v>
      </c>
      <c r="B595" s="78">
        <f>27*1.0466</f>
        <v>28.258199999999999</v>
      </c>
      <c r="D595" s="90">
        <f>27*1.0466</f>
        <v>28.258199999999999</v>
      </c>
      <c r="F595" s="61">
        <v>12.8</v>
      </c>
      <c r="H595" s="95">
        <f>27*1.0466</f>
        <v>28.258199999999999</v>
      </c>
      <c r="J595" s="81">
        <v>3.6</v>
      </c>
      <c r="K595" s="51"/>
      <c r="M595" s="51"/>
      <c r="T595" s="71"/>
      <c r="U595" s="73"/>
    </row>
    <row r="596" spans="1:22" x14ac:dyDescent="0.2">
      <c r="A596" s="101">
        <f>SUM(B596:J596)</f>
        <v>113.75</v>
      </c>
      <c r="B596" s="78">
        <v>31.5</v>
      </c>
      <c r="D596" s="90">
        <v>31.5</v>
      </c>
      <c r="F596" s="61">
        <v>14.8</v>
      </c>
      <c r="H596" s="95">
        <v>31.5</v>
      </c>
      <c r="J596" s="81">
        <v>4.45</v>
      </c>
      <c r="K596" s="51"/>
      <c r="M596" s="51"/>
      <c r="R596" s="102"/>
      <c r="T596" s="71"/>
      <c r="U596" s="73"/>
    </row>
    <row r="597" spans="1:22" x14ac:dyDescent="0.2">
      <c r="B597" s="74" t="s">
        <v>114</v>
      </c>
      <c r="D597" s="74" t="s">
        <v>114</v>
      </c>
      <c r="F597" s="9" t="s">
        <v>132</v>
      </c>
      <c r="H597" s="74" t="s">
        <v>114</v>
      </c>
      <c r="J597" s="82" t="s">
        <v>107</v>
      </c>
      <c r="K597" s="51"/>
      <c r="M597" s="51"/>
      <c r="O597" s="2"/>
      <c r="R597" s="102"/>
    </row>
    <row r="598" spans="1:22" x14ac:dyDescent="0.2">
      <c r="A598" s="62" t="s">
        <v>297</v>
      </c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7"/>
      <c r="M598" s="51"/>
      <c r="N598" s="51"/>
      <c r="O598" s="51"/>
      <c r="P598" s="51"/>
      <c r="Q598" s="51"/>
      <c r="R598" s="51"/>
      <c r="S598" s="51"/>
      <c r="T598" s="51"/>
      <c r="U598" s="51"/>
      <c r="V598" s="51"/>
    </row>
    <row r="599" spans="1:22" x14ac:dyDescent="0.2">
      <c r="A599" s="63" t="s">
        <v>54</v>
      </c>
      <c r="B599" s="19" t="s">
        <v>211</v>
      </c>
      <c r="D599" s="64" t="s">
        <v>259</v>
      </c>
      <c r="F599" s="64" t="s">
        <v>261</v>
      </c>
      <c r="H599" s="64" t="s">
        <v>4</v>
      </c>
      <c r="J599" s="42" t="s">
        <v>149</v>
      </c>
      <c r="K599" s="51"/>
      <c r="L599" s="65">
        <f>COUNTIF(N551:V551, "WIN")/COUNTA(N551:V551)</f>
        <v>0.6</v>
      </c>
      <c r="M599" s="51"/>
    </row>
    <row r="600" spans="1:22" x14ac:dyDescent="0.2">
      <c r="A600" s="101"/>
      <c r="B600" s="20" t="s">
        <v>250</v>
      </c>
      <c r="D600" s="22" t="s">
        <v>268</v>
      </c>
      <c r="F600" s="22" t="s">
        <v>266</v>
      </c>
      <c r="H600" s="22" t="s">
        <v>268</v>
      </c>
      <c r="J600" s="37" t="s">
        <v>230</v>
      </c>
      <c r="K600" s="51"/>
      <c r="M600" s="51"/>
    </row>
    <row r="601" spans="1:22" x14ac:dyDescent="0.2">
      <c r="A601" s="101">
        <f>SUM(B601:J601)</f>
        <v>61.899999999999991</v>
      </c>
      <c r="B601" s="91">
        <v>11.2</v>
      </c>
      <c r="D601" s="96">
        <v>8.6999999999999993</v>
      </c>
      <c r="F601" s="97">
        <v>25.2</v>
      </c>
      <c r="H601" s="61">
        <v>5.6</v>
      </c>
      <c r="J601" s="80">
        <v>11.2</v>
      </c>
      <c r="K601" s="51"/>
      <c r="M601" s="51"/>
    </row>
    <row r="602" spans="1:22" x14ac:dyDescent="0.2">
      <c r="A602" s="101">
        <f>SUM(B602:J602)</f>
        <v>74.5</v>
      </c>
      <c r="B602" s="91">
        <v>11.2</v>
      </c>
      <c r="D602" s="96">
        <v>8.6999999999999993</v>
      </c>
      <c r="F602" s="97">
        <v>37.799999999999997</v>
      </c>
      <c r="H602" s="61">
        <v>5.6</v>
      </c>
      <c r="J602" s="80">
        <v>11.2</v>
      </c>
      <c r="K602" s="51"/>
      <c r="M602" s="51"/>
    </row>
    <row r="603" spans="1:22" x14ac:dyDescent="0.2">
      <c r="A603" s="63">
        <f>SUM(B603:J603)</f>
        <v>106.8</v>
      </c>
      <c r="B603" s="91">
        <v>16.7</v>
      </c>
      <c r="D603" s="96">
        <v>14.5</v>
      </c>
      <c r="F603" s="97">
        <v>50.4</v>
      </c>
      <c r="H603" s="61">
        <v>8.4</v>
      </c>
      <c r="J603" s="80">
        <v>16.8</v>
      </c>
      <c r="K603" s="51"/>
      <c r="M603" s="51"/>
      <c r="U603" s="73"/>
    </row>
    <row r="604" spans="1:22" x14ac:dyDescent="0.2">
      <c r="A604" s="101">
        <f>SUM(B604:J604)</f>
        <v>119.4</v>
      </c>
      <c r="B604" s="91">
        <v>16.7</v>
      </c>
      <c r="D604" s="96">
        <v>14.5</v>
      </c>
      <c r="F604" s="97">
        <v>63</v>
      </c>
      <c r="H604" s="61">
        <v>8.4</v>
      </c>
      <c r="J604" s="80">
        <v>16.8</v>
      </c>
      <c r="K604" s="51"/>
      <c r="M604" s="51"/>
      <c r="Q604" s="73"/>
      <c r="U604" s="73"/>
      <c r="V604" s="72"/>
    </row>
    <row r="605" spans="1:22" x14ac:dyDescent="0.2">
      <c r="A605" s="107"/>
      <c r="B605" s="82" t="s">
        <v>107</v>
      </c>
      <c r="J605" s="88" t="s">
        <v>126</v>
      </c>
      <c r="K605" s="51"/>
      <c r="M605" s="51"/>
    </row>
    <row r="606" spans="1:22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7"/>
      <c r="M606" s="51"/>
      <c r="N606" s="51"/>
      <c r="O606" s="51"/>
      <c r="P606" s="51"/>
      <c r="Q606" s="51"/>
      <c r="R606" s="51"/>
      <c r="S606" s="51"/>
      <c r="T606" s="51"/>
      <c r="U606" s="51"/>
      <c r="V606" s="51"/>
    </row>
    <row r="608" spans="1:22" x14ac:dyDescent="0.2">
      <c r="K608" s="51"/>
      <c r="L608" s="57"/>
      <c r="M608" s="51"/>
      <c r="N608" s="57" t="s">
        <v>90</v>
      </c>
      <c r="O608" s="57"/>
      <c r="P608" s="57" t="s">
        <v>154</v>
      </c>
      <c r="Q608" s="51"/>
      <c r="R608" s="57" t="s">
        <v>166</v>
      </c>
      <c r="S608" s="57"/>
      <c r="T608" s="57" t="s">
        <v>160</v>
      </c>
      <c r="U608" s="51"/>
      <c r="V608" s="57" t="s">
        <v>159</v>
      </c>
    </row>
    <row r="609" spans="1:22" x14ac:dyDescent="0.2">
      <c r="K609" s="51"/>
      <c r="L609" s="58" t="s">
        <v>270</v>
      </c>
      <c r="M609" s="51"/>
      <c r="N609" s="170" t="s">
        <v>149</v>
      </c>
      <c r="P609" s="171" t="s">
        <v>271</v>
      </c>
      <c r="R609" s="172" t="s">
        <v>1</v>
      </c>
      <c r="S609" s="2"/>
      <c r="T609" s="171" t="s">
        <v>199</v>
      </c>
      <c r="V609" s="170" t="s">
        <v>149</v>
      </c>
    </row>
    <row r="610" spans="1:22" x14ac:dyDescent="0.2">
      <c r="K610" s="51"/>
      <c r="L610" s="59" t="s">
        <v>270</v>
      </c>
      <c r="M610" s="51"/>
      <c r="N610" s="170" t="s">
        <v>272</v>
      </c>
      <c r="P610" s="172" t="s">
        <v>89</v>
      </c>
      <c r="R610" s="170" t="s">
        <v>149</v>
      </c>
      <c r="S610" s="2"/>
      <c r="T610" s="173" t="s">
        <v>211</v>
      </c>
      <c r="V610" s="172" t="s">
        <v>94</v>
      </c>
    </row>
    <row r="611" spans="1:22" x14ac:dyDescent="0.2">
      <c r="K611" s="51"/>
      <c r="L611" s="60" t="s">
        <v>273</v>
      </c>
      <c r="M611" s="51"/>
      <c r="N611" s="173" t="s">
        <v>211</v>
      </c>
      <c r="P611" s="174" t="s">
        <v>154</v>
      </c>
      <c r="R611" s="170" t="s">
        <v>272</v>
      </c>
      <c r="S611" s="2"/>
      <c r="T611" s="174" t="s">
        <v>160</v>
      </c>
      <c r="V611" s="174" t="s">
        <v>159</v>
      </c>
    </row>
    <row r="612" spans="1:22" x14ac:dyDescent="0.2">
      <c r="K612" s="51"/>
      <c r="L612" s="61" t="s">
        <v>273</v>
      </c>
      <c r="M612" s="51"/>
      <c r="N612" s="174" t="s">
        <v>90</v>
      </c>
      <c r="P612" s="174" t="s">
        <v>256</v>
      </c>
      <c r="R612" s="171" t="s">
        <v>87</v>
      </c>
      <c r="S612" s="2"/>
      <c r="T612" s="174" t="s">
        <v>261</v>
      </c>
      <c r="V612" s="170" t="s">
        <v>272</v>
      </c>
    </row>
    <row r="613" spans="1:22" x14ac:dyDescent="0.2">
      <c r="A613" s="99" t="s">
        <v>298</v>
      </c>
      <c r="K613" s="51"/>
      <c r="M613" s="51"/>
      <c r="N613" s="172" t="s">
        <v>5</v>
      </c>
      <c r="P613" s="172" t="s">
        <v>5</v>
      </c>
      <c r="R613" s="174" t="s">
        <v>166</v>
      </c>
      <c r="S613" s="2"/>
      <c r="T613" s="174" t="s">
        <v>163</v>
      </c>
      <c r="V613" s="171" t="s">
        <v>87</v>
      </c>
    </row>
    <row r="614" spans="1:22" x14ac:dyDescent="0.2">
      <c r="A614" s="62" t="s">
        <v>263</v>
      </c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7"/>
      <c r="M614" s="51"/>
      <c r="N614" s="51"/>
      <c r="O614" s="51"/>
      <c r="P614" s="100"/>
      <c r="Q614" s="51"/>
      <c r="R614" s="51"/>
      <c r="S614" s="100"/>
      <c r="T614" s="51"/>
      <c r="U614" s="51"/>
      <c r="V614" s="51"/>
    </row>
    <row r="615" spans="1:22" x14ac:dyDescent="0.2">
      <c r="A615" s="63" t="s">
        <v>54</v>
      </c>
      <c r="B615" s="19" t="s">
        <v>97</v>
      </c>
      <c r="D615" s="69" t="s">
        <v>105</v>
      </c>
      <c r="F615" s="64" t="s">
        <v>263</v>
      </c>
      <c r="H615" s="64" t="s">
        <v>261</v>
      </c>
      <c r="J615" s="42" t="s">
        <v>149</v>
      </c>
      <c r="K615" s="51"/>
      <c r="L615" s="65">
        <f>COUNTIF(N615:V615, "WIN")/COUNTA(N615:V615)</f>
        <v>0</v>
      </c>
      <c r="M615" s="51"/>
      <c r="N615" s="61" t="s">
        <v>273</v>
      </c>
      <c r="P615" s="61" t="s">
        <v>273</v>
      </c>
      <c r="R615" s="61" t="s">
        <v>273</v>
      </c>
      <c r="T615" s="61" t="s">
        <v>273</v>
      </c>
      <c r="V615" s="61" t="s">
        <v>273</v>
      </c>
    </row>
    <row r="616" spans="1:22" x14ac:dyDescent="0.2">
      <c r="A616" s="101"/>
      <c r="B616" s="20" t="s">
        <v>254</v>
      </c>
      <c r="D616" s="20" t="s">
        <v>251</v>
      </c>
      <c r="F616" s="22" t="s">
        <v>269</v>
      </c>
      <c r="H616" s="22" t="s">
        <v>266</v>
      </c>
      <c r="J616" s="37" t="s">
        <v>230</v>
      </c>
      <c r="K616" s="51"/>
      <c r="M616" s="51"/>
      <c r="N616" s="102"/>
      <c r="O616" s="102"/>
    </row>
    <row r="617" spans="1:22" x14ac:dyDescent="0.2">
      <c r="A617" s="101">
        <f>SUM(B617:J617)</f>
        <v>59.349999999999994</v>
      </c>
      <c r="B617" s="92">
        <v>1.75</v>
      </c>
      <c r="D617" s="90">
        <v>18</v>
      </c>
      <c r="F617" s="61">
        <v>3.2</v>
      </c>
      <c r="H617" s="97">
        <v>25.2</v>
      </c>
      <c r="J617" s="80">
        <v>11.2</v>
      </c>
      <c r="K617" s="51"/>
      <c r="M617" s="51"/>
      <c r="V617" s="102"/>
    </row>
    <row r="618" spans="1:22" x14ac:dyDescent="0.2">
      <c r="A618" s="101">
        <f>SUM(B618:J618)</f>
        <v>77.95</v>
      </c>
      <c r="B618" s="92">
        <v>2.5499999999999998</v>
      </c>
      <c r="D618" s="90">
        <v>22.5</v>
      </c>
      <c r="F618" s="61">
        <v>3.9</v>
      </c>
      <c r="H618" s="97">
        <v>37.799999999999997</v>
      </c>
      <c r="J618" s="80">
        <v>11.2</v>
      </c>
      <c r="K618" s="51"/>
      <c r="M618" s="51"/>
    </row>
    <row r="619" spans="1:22" x14ac:dyDescent="0.2">
      <c r="A619" s="63">
        <f>SUM(B619:J619)</f>
        <v>105.54863999999999</v>
      </c>
      <c r="B619" s="92">
        <v>3.6</v>
      </c>
      <c r="D619" s="90">
        <v>27</v>
      </c>
      <c r="F619" s="61">
        <v>5.4</v>
      </c>
      <c r="H619" s="97">
        <f>50.4*1.0466</f>
        <v>52.748639999999995</v>
      </c>
      <c r="J619" s="80">
        <f>16.8</f>
        <v>16.8</v>
      </c>
      <c r="K619" s="51"/>
      <c r="M619" s="51"/>
      <c r="V619" s="102"/>
    </row>
    <row r="620" spans="1:22" x14ac:dyDescent="0.2">
      <c r="A620" s="101">
        <f>SUM(B620:J620)</f>
        <v>121.95</v>
      </c>
      <c r="B620" s="92">
        <v>4.45</v>
      </c>
      <c r="D620" s="90">
        <v>31.5</v>
      </c>
      <c r="F620" s="61">
        <v>6.2</v>
      </c>
      <c r="H620" s="97">
        <v>63</v>
      </c>
      <c r="J620" s="80">
        <v>16.8</v>
      </c>
      <c r="K620" s="51"/>
      <c r="M620" s="51"/>
      <c r="T620" s="71"/>
      <c r="V620" s="102"/>
    </row>
    <row r="621" spans="1:22" x14ac:dyDescent="0.2">
      <c r="B621" s="82" t="s">
        <v>107</v>
      </c>
      <c r="F621" s="82" t="s">
        <v>107</v>
      </c>
      <c r="H621" s="74" t="s">
        <v>114</v>
      </c>
      <c r="K621" s="51"/>
      <c r="M621" s="51"/>
      <c r="S621" s="2"/>
      <c r="T621" s="71"/>
    </row>
    <row r="622" spans="1:22" x14ac:dyDescent="0.2">
      <c r="A622" s="57" t="s">
        <v>161</v>
      </c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7"/>
      <c r="M622" s="51"/>
      <c r="N622" s="51"/>
      <c r="O622" s="51"/>
      <c r="P622" s="51"/>
      <c r="Q622" s="51"/>
      <c r="R622" s="51"/>
      <c r="S622" s="51"/>
      <c r="T622" s="51"/>
      <c r="U622" s="51"/>
      <c r="V622" s="51"/>
    </row>
    <row r="623" spans="1:22" x14ac:dyDescent="0.2">
      <c r="A623" s="70" t="s">
        <v>279</v>
      </c>
      <c r="B623" s="64" t="s">
        <v>161</v>
      </c>
      <c r="C623" s="2"/>
      <c r="D623" s="19" t="s">
        <v>88</v>
      </c>
      <c r="E623" s="2"/>
      <c r="F623" s="42" t="s">
        <v>10</v>
      </c>
      <c r="G623" s="2"/>
      <c r="H623" s="42" t="s">
        <v>87</v>
      </c>
      <c r="J623" s="64" t="s">
        <v>155</v>
      </c>
      <c r="K623" s="51"/>
      <c r="L623" s="65">
        <f>COUNTIF(N623:V623, "WIN")/COUNTA(N623:V623)</f>
        <v>0.8</v>
      </c>
      <c r="M623" s="51"/>
      <c r="N623" s="58" t="s">
        <v>270</v>
      </c>
      <c r="P623" s="58" t="s">
        <v>270</v>
      </c>
      <c r="R623" s="61" t="s">
        <v>273</v>
      </c>
      <c r="T623" s="58" t="s">
        <v>270</v>
      </c>
      <c r="V623" s="58" t="s">
        <v>270</v>
      </c>
    </row>
    <row r="624" spans="1:22" x14ac:dyDescent="0.2">
      <c r="A624" s="103"/>
      <c r="B624" s="22" t="s">
        <v>265</v>
      </c>
      <c r="D624" s="20" t="s">
        <v>253</v>
      </c>
      <c r="F624" s="37" t="s">
        <v>232</v>
      </c>
      <c r="H624" s="37" t="s">
        <v>230</v>
      </c>
      <c r="J624" s="22" t="s">
        <v>266</v>
      </c>
      <c r="K624" s="51"/>
      <c r="M624" s="51"/>
      <c r="N624" s="58" t="s">
        <v>270</v>
      </c>
      <c r="O624" s="102"/>
      <c r="P624" s="61" t="s">
        <v>273</v>
      </c>
      <c r="R624" s="61" t="s">
        <v>273</v>
      </c>
      <c r="T624" s="61" t="s">
        <v>273</v>
      </c>
      <c r="V624" s="58" t="s">
        <v>270</v>
      </c>
    </row>
    <row r="625" spans="1:22" x14ac:dyDescent="0.2">
      <c r="A625" s="103">
        <f>SUM(B625:J625)</f>
        <v>64.849999999999994</v>
      </c>
      <c r="B625" s="95">
        <v>18</v>
      </c>
      <c r="D625" s="92">
        <v>4.2</v>
      </c>
      <c r="F625" s="81">
        <v>3.2</v>
      </c>
      <c r="H625" s="77">
        <v>31.95</v>
      </c>
      <c r="J625" s="96">
        <v>7.5</v>
      </c>
      <c r="K625" s="51"/>
      <c r="M625" s="51"/>
      <c r="S625" s="72"/>
    </row>
    <row r="626" spans="1:22" x14ac:dyDescent="0.2">
      <c r="A626" s="103">
        <f>SUM(B626:J626)</f>
        <v>73.75</v>
      </c>
      <c r="B626" s="95">
        <v>22.5</v>
      </c>
      <c r="D626" s="92">
        <v>5.4</v>
      </c>
      <c r="F626" s="81">
        <v>3.9</v>
      </c>
      <c r="H626" s="77">
        <v>31.95</v>
      </c>
      <c r="J626" s="96">
        <v>10</v>
      </c>
      <c r="K626" s="51"/>
      <c r="M626" s="51"/>
    </row>
    <row r="627" spans="1:22" x14ac:dyDescent="0.2">
      <c r="A627" s="70">
        <f>SUM(B627:J627)</f>
        <v>100.20059000000001</v>
      </c>
      <c r="B627" s="95">
        <f>27</f>
        <v>27</v>
      </c>
      <c r="C627" s="13"/>
      <c r="D627" s="92">
        <f>7</f>
        <v>7</v>
      </c>
      <c r="E627" s="13"/>
      <c r="F627" s="81">
        <f>5.4</f>
        <v>5.4</v>
      </c>
      <c r="G627" s="13"/>
      <c r="H627" s="77">
        <f>46.15*1.0466</f>
        <v>48.30059</v>
      </c>
      <c r="J627" s="96">
        <f>12.5</f>
        <v>12.5</v>
      </c>
      <c r="K627" s="51"/>
      <c r="M627" s="51"/>
    </row>
    <row r="628" spans="1:22" x14ac:dyDescent="0.2">
      <c r="A628" s="103">
        <f>SUM(B628:J628)</f>
        <v>109.55000000000001</v>
      </c>
      <c r="B628" s="95">
        <v>31.5</v>
      </c>
      <c r="D628" s="92">
        <v>8.1999999999999993</v>
      </c>
      <c r="F628" s="104">
        <v>6.2</v>
      </c>
      <c r="H628" s="77">
        <v>46.15</v>
      </c>
      <c r="J628" s="96">
        <v>17.5</v>
      </c>
      <c r="K628" s="51"/>
      <c r="M628" s="51"/>
    </row>
    <row r="629" spans="1:22" x14ac:dyDescent="0.2">
      <c r="B629" s="82" t="s">
        <v>107</v>
      </c>
      <c r="H629" s="74" t="s">
        <v>114</v>
      </c>
      <c r="J629" s="9" t="s">
        <v>132</v>
      </c>
      <c r="K629" s="51"/>
      <c r="M629" s="51"/>
      <c r="S629" s="2"/>
    </row>
    <row r="630" spans="1:22" x14ac:dyDescent="0.2">
      <c r="A630" s="62" t="s">
        <v>90</v>
      </c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7"/>
      <c r="M630" s="51"/>
      <c r="N630" s="51"/>
      <c r="O630" s="51"/>
      <c r="P630" s="51"/>
      <c r="Q630" s="51"/>
      <c r="R630" s="51"/>
      <c r="S630" s="51"/>
      <c r="T630" s="51"/>
      <c r="U630" s="51"/>
      <c r="V630" s="51"/>
    </row>
    <row r="631" spans="1:22" x14ac:dyDescent="0.2">
      <c r="A631" s="63" t="s">
        <v>54</v>
      </c>
      <c r="B631" s="19" t="s">
        <v>1</v>
      </c>
      <c r="D631" s="19" t="s">
        <v>5</v>
      </c>
      <c r="F631" s="64" t="s">
        <v>90</v>
      </c>
      <c r="H631" s="64" t="s">
        <v>4</v>
      </c>
      <c r="J631" s="42" t="s">
        <v>202</v>
      </c>
      <c r="K631" s="51"/>
      <c r="L631" s="65">
        <f>COUNTIF(N631:V631, "WIN")/COUNTA(N631:V631)</f>
        <v>1</v>
      </c>
      <c r="M631" s="51"/>
      <c r="N631" s="58" t="s">
        <v>270</v>
      </c>
      <c r="P631" s="58" t="s">
        <v>270</v>
      </c>
      <c r="R631" s="58" t="s">
        <v>270</v>
      </c>
      <c r="T631" s="58" t="s">
        <v>270</v>
      </c>
      <c r="V631" s="58" t="s">
        <v>270</v>
      </c>
    </row>
    <row r="632" spans="1:22" x14ac:dyDescent="0.2">
      <c r="A632" s="101"/>
      <c r="B632" s="20" t="s">
        <v>250</v>
      </c>
      <c r="D632" s="20" t="s">
        <v>250</v>
      </c>
      <c r="F632" s="22" t="s">
        <v>267</v>
      </c>
      <c r="H632" s="22" t="s">
        <v>268</v>
      </c>
      <c r="J632" s="37" t="s">
        <v>230</v>
      </c>
      <c r="K632" s="51"/>
      <c r="M632" s="51"/>
      <c r="N632" s="102"/>
      <c r="O632" s="102"/>
    </row>
    <row r="633" spans="1:22" x14ac:dyDescent="0.2">
      <c r="A633" s="101">
        <f>SUM(B633:J633)</f>
        <v>66.25</v>
      </c>
      <c r="B633" s="91">
        <v>12</v>
      </c>
      <c r="D633" s="89">
        <v>27.6</v>
      </c>
      <c r="E633" s="73"/>
      <c r="F633" s="96">
        <v>9.4499999999999993</v>
      </c>
      <c r="G633" s="73"/>
      <c r="H633" s="61">
        <v>5.6</v>
      </c>
      <c r="I633" s="73"/>
      <c r="J633" s="80">
        <v>11.6</v>
      </c>
      <c r="K633" s="51"/>
      <c r="M633" s="51"/>
      <c r="S633" s="102"/>
    </row>
    <row r="634" spans="1:22" x14ac:dyDescent="0.2">
      <c r="A634" s="101">
        <f>SUM(B634:J634)</f>
        <v>68.95</v>
      </c>
      <c r="B634" s="91">
        <v>12</v>
      </c>
      <c r="D634" s="89">
        <v>27.6</v>
      </c>
      <c r="E634" s="73"/>
      <c r="F634" s="96">
        <v>12.15</v>
      </c>
      <c r="G634" s="73"/>
      <c r="H634" s="61">
        <v>5.6</v>
      </c>
      <c r="I634" s="73"/>
      <c r="J634" s="80">
        <v>11.6</v>
      </c>
      <c r="K634" s="51"/>
      <c r="M634" s="51"/>
    </row>
    <row r="635" spans="1:22" x14ac:dyDescent="0.2">
      <c r="A635" s="63">
        <f>SUM(B635:J635)</f>
        <v>100.95000000000002</v>
      </c>
      <c r="B635" s="91">
        <f>18</f>
        <v>18</v>
      </c>
      <c r="D635" s="89">
        <f>41.4</f>
        <v>41.4</v>
      </c>
      <c r="E635" s="73"/>
      <c r="F635" s="98">
        <f>15.75</f>
        <v>15.75</v>
      </c>
      <c r="G635" s="73"/>
      <c r="H635" s="61">
        <v>8.4</v>
      </c>
      <c r="I635" s="73"/>
      <c r="J635" s="80">
        <f>17.4</f>
        <v>17.399999999999999</v>
      </c>
      <c r="K635" s="51"/>
      <c r="M635" s="51"/>
    </row>
    <row r="636" spans="1:22" x14ac:dyDescent="0.2">
      <c r="A636" s="101">
        <f>SUM(B636:J636)</f>
        <v>103.65</v>
      </c>
      <c r="B636" s="91">
        <v>18</v>
      </c>
      <c r="D636" s="89">
        <v>41.4</v>
      </c>
      <c r="E636" s="73"/>
      <c r="F636" s="96">
        <v>18.45</v>
      </c>
      <c r="G636" s="73"/>
      <c r="H636" s="61">
        <v>8.4</v>
      </c>
      <c r="I636" s="73"/>
      <c r="J636" s="80">
        <v>17.399999999999999</v>
      </c>
      <c r="K636" s="51"/>
      <c r="M636" s="51"/>
      <c r="R636" s="71"/>
      <c r="T636" s="72"/>
    </row>
    <row r="637" spans="1:22" x14ac:dyDescent="0.2">
      <c r="A637" s="5"/>
      <c r="B637" s="82" t="s">
        <v>107</v>
      </c>
      <c r="F637" s="9" t="s">
        <v>132</v>
      </c>
      <c r="J637" s="88" t="s">
        <v>126</v>
      </c>
      <c r="K637" s="51"/>
      <c r="M637" s="51"/>
      <c r="O637" s="2"/>
      <c r="R637" s="71"/>
    </row>
    <row r="638" spans="1:22" x14ac:dyDescent="0.2">
      <c r="A638" s="62" t="s">
        <v>154</v>
      </c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7"/>
      <c r="M638" s="51"/>
      <c r="N638" s="51"/>
      <c r="O638" s="51"/>
      <c r="P638" s="51"/>
      <c r="Q638" s="51"/>
      <c r="R638" s="51"/>
      <c r="S638" s="51"/>
      <c r="T638" s="51"/>
      <c r="U638" s="51"/>
      <c r="V638" s="51"/>
    </row>
    <row r="639" spans="1:22" x14ac:dyDescent="0.2">
      <c r="A639" s="63" t="s">
        <v>54</v>
      </c>
      <c r="B639" s="42" t="s">
        <v>199</v>
      </c>
      <c r="D639" s="19" t="s">
        <v>89</v>
      </c>
      <c r="F639" s="19" t="s">
        <v>151</v>
      </c>
      <c r="H639" s="64" t="s">
        <v>154</v>
      </c>
      <c r="J639" s="64" t="s">
        <v>256</v>
      </c>
      <c r="K639" s="51"/>
      <c r="L639" s="65">
        <f>COUNTIF(N639:V639, "WIN")/COUNTA(N639:V639)</f>
        <v>1</v>
      </c>
      <c r="M639" s="51"/>
      <c r="N639" s="58" t="s">
        <v>270</v>
      </c>
      <c r="P639" s="58" t="s">
        <v>270</v>
      </c>
      <c r="R639" s="58" t="s">
        <v>270</v>
      </c>
      <c r="T639" s="58" t="s">
        <v>270</v>
      </c>
      <c r="V639" s="58" t="s">
        <v>270</v>
      </c>
    </row>
    <row r="640" spans="1:22" x14ac:dyDescent="0.2">
      <c r="A640" s="101"/>
      <c r="B640" s="37" t="s">
        <v>234</v>
      </c>
      <c r="D640" s="20" t="s">
        <v>250</v>
      </c>
      <c r="F640" s="20" t="s">
        <v>250</v>
      </c>
      <c r="H640" s="22" t="s">
        <v>265</v>
      </c>
      <c r="J640" s="22" t="s">
        <v>265</v>
      </c>
      <c r="K640" s="51"/>
      <c r="M640" s="51"/>
      <c r="N640" s="102"/>
      <c r="O640" s="102"/>
    </row>
    <row r="641" spans="1:22" x14ac:dyDescent="0.2">
      <c r="A641" s="101">
        <f>SUM(B641:J641)</f>
        <v>72.849999999999994</v>
      </c>
      <c r="B641" s="81">
        <v>5.25</v>
      </c>
      <c r="D641" s="91">
        <v>11.2</v>
      </c>
      <c r="F641" s="89">
        <v>28.4</v>
      </c>
      <c r="H641" s="61">
        <v>10</v>
      </c>
      <c r="J641" s="95">
        <v>18</v>
      </c>
      <c r="K641" s="51"/>
      <c r="M641" s="51"/>
      <c r="N641" s="72"/>
      <c r="O641" s="72"/>
      <c r="P641" s="72"/>
      <c r="R641" s="71"/>
      <c r="T641" s="72"/>
      <c r="U641" s="73"/>
    </row>
    <row r="642" spans="1:22" x14ac:dyDescent="0.2">
      <c r="A642" s="101">
        <f>SUM(B642:J642)</f>
        <v>81.349999999999994</v>
      </c>
      <c r="B642" s="81">
        <v>6.75</v>
      </c>
      <c r="D642" s="91">
        <v>11.2</v>
      </c>
      <c r="F642" s="89">
        <v>28.4</v>
      </c>
      <c r="H642" s="61">
        <v>12.5</v>
      </c>
      <c r="J642" s="95">
        <v>22.5</v>
      </c>
      <c r="K642" s="51"/>
      <c r="M642" s="51"/>
    </row>
    <row r="643" spans="1:22" x14ac:dyDescent="0.2">
      <c r="A643" s="63">
        <f>SUM(B643:J643)</f>
        <v>107.55</v>
      </c>
      <c r="B643" s="81">
        <v>8.75</v>
      </c>
      <c r="D643" s="91">
        <v>16.7</v>
      </c>
      <c r="F643" s="93">
        <v>42.6</v>
      </c>
      <c r="H643" s="61">
        <v>12.5</v>
      </c>
      <c r="J643" s="95">
        <v>27</v>
      </c>
      <c r="K643" s="51"/>
      <c r="M643" s="51"/>
      <c r="T643" s="71"/>
      <c r="U643" s="73"/>
    </row>
    <row r="644" spans="1:22" x14ac:dyDescent="0.2">
      <c r="A644" s="101">
        <f>SUM(B644:J644)</f>
        <v>113.55</v>
      </c>
      <c r="B644" s="81">
        <v>10.25</v>
      </c>
      <c r="D644" s="91">
        <v>16.7</v>
      </c>
      <c r="F644" s="89">
        <v>42.6</v>
      </c>
      <c r="H644" s="61">
        <v>12.5</v>
      </c>
      <c r="J644" s="95">
        <v>31.5</v>
      </c>
      <c r="K644" s="51"/>
      <c r="M644" s="51"/>
      <c r="R644" s="102"/>
      <c r="T644" s="71"/>
      <c r="U644" s="73"/>
    </row>
    <row r="645" spans="1:22" x14ac:dyDescent="0.2">
      <c r="B645" s="82" t="s">
        <v>107</v>
      </c>
      <c r="H645" s="75" t="s">
        <v>133</v>
      </c>
      <c r="K645" s="51"/>
      <c r="M645" s="51"/>
      <c r="O645" s="2"/>
      <c r="R645" s="102"/>
    </row>
    <row r="646" spans="1:22" x14ac:dyDescent="0.2">
      <c r="A646" s="62" t="s">
        <v>162</v>
      </c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7"/>
      <c r="M646" s="51"/>
      <c r="N646" s="51"/>
      <c r="O646" s="51"/>
      <c r="P646" s="51"/>
      <c r="Q646" s="51"/>
      <c r="R646" s="51"/>
      <c r="S646" s="51"/>
      <c r="T646" s="51"/>
      <c r="U646" s="51"/>
      <c r="V646" s="51"/>
    </row>
    <row r="647" spans="1:22" x14ac:dyDescent="0.2">
      <c r="A647" s="63" t="s">
        <v>54</v>
      </c>
      <c r="B647" s="42" t="s">
        <v>9</v>
      </c>
      <c r="D647" s="19" t="s">
        <v>211</v>
      </c>
      <c r="F647" s="64" t="s">
        <v>162</v>
      </c>
      <c r="H647" s="64" t="s">
        <v>210</v>
      </c>
      <c r="J647" s="42" t="s">
        <v>6</v>
      </c>
      <c r="K647" s="51"/>
      <c r="L647" s="65">
        <f>COUNTIF(N647:V647, "WIN")/COUNTA(N647:V647)</f>
        <v>0.4</v>
      </c>
      <c r="M647" s="51"/>
      <c r="N647" s="61" t="s">
        <v>273</v>
      </c>
      <c r="P647" s="60" t="s">
        <v>273</v>
      </c>
      <c r="R647" s="61" t="s">
        <v>273</v>
      </c>
      <c r="T647" s="58" t="s">
        <v>270</v>
      </c>
      <c r="V647" s="58" t="s">
        <v>270</v>
      </c>
    </row>
    <row r="648" spans="1:22" x14ac:dyDescent="0.2">
      <c r="A648" s="101"/>
      <c r="B648" s="37" t="s">
        <v>232</v>
      </c>
      <c r="D648" s="20" t="s">
        <v>250</v>
      </c>
      <c r="F648" s="22" t="s">
        <v>265</v>
      </c>
      <c r="H648" s="22" t="s">
        <v>265</v>
      </c>
      <c r="J648" s="37" t="s">
        <v>231</v>
      </c>
      <c r="K648" s="51"/>
      <c r="M648" s="51"/>
      <c r="N648" s="102"/>
      <c r="O648" s="102"/>
    </row>
    <row r="649" spans="1:22" x14ac:dyDescent="0.2">
      <c r="A649" s="101">
        <f>SUM(B649:J649)</f>
        <v>68.400000000000006</v>
      </c>
      <c r="B649" s="80">
        <v>12.8</v>
      </c>
      <c r="D649" s="91">
        <v>11.2</v>
      </c>
      <c r="F649" s="61">
        <v>8.4</v>
      </c>
      <c r="H649" s="95">
        <v>18</v>
      </c>
      <c r="J649" s="78">
        <v>18</v>
      </c>
      <c r="K649" s="51"/>
      <c r="M649" s="51"/>
      <c r="N649" s="102"/>
      <c r="O649" s="102"/>
      <c r="T649" s="72"/>
      <c r="U649" s="73"/>
    </row>
    <row r="650" spans="1:22" x14ac:dyDescent="0.2">
      <c r="A650" s="101">
        <f>SUM(B650:J650)</f>
        <v>82.199999999999989</v>
      </c>
      <c r="B650" s="80">
        <v>15.6</v>
      </c>
      <c r="D650" s="91">
        <v>11.2</v>
      </c>
      <c r="F650" s="61">
        <v>10.4</v>
      </c>
      <c r="H650" s="95">
        <v>22.5</v>
      </c>
      <c r="J650" s="78">
        <v>22.5</v>
      </c>
      <c r="K650" s="51"/>
      <c r="M650" s="51"/>
    </row>
    <row r="651" spans="1:22" x14ac:dyDescent="0.2">
      <c r="A651" s="63">
        <f>SUM(B651:J651)</f>
        <v>105.1</v>
      </c>
      <c r="B651" s="80">
        <v>21.6</v>
      </c>
      <c r="D651" s="91">
        <v>16.7</v>
      </c>
      <c r="F651" s="61">
        <v>12.8</v>
      </c>
      <c r="H651" s="95">
        <f>27</f>
        <v>27</v>
      </c>
      <c r="J651" s="78">
        <f>27</f>
        <v>27</v>
      </c>
      <c r="K651" s="51"/>
      <c r="M651" s="51"/>
      <c r="U651" s="73"/>
    </row>
    <row r="652" spans="1:22" x14ac:dyDescent="0.2">
      <c r="A652" s="101">
        <f>SUM(B652:J652)</f>
        <v>119.3</v>
      </c>
      <c r="B652" s="80">
        <v>24.8</v>
      </c>
      <c r="D652" s="91">
        <v>16.7</v>
      </c>
      <c r="F652" s="61">
        <v>14.8</v>
      </c>
      <c r="H652" s="95">
        <v>31.5</v>
      </c>
      <c r="J652" s="78">
        <v>31.5</v>
      </c>
      <c r="K652" s="51"/>
      <c r="M652" s="51"/>
      <c r="Q652" s="73"/>
      <c r="U652" s="73"/>
      <c r="V652" s="72"/>
    </row>
    <row r="653" spans="1:22" x14ac:dyDescent="0.2">
      <c r="A653" s="107"/>
      <c r="B653" s="82" t="s">
        <v>107</v>
      </c>
      <c r="F653" s="9" t="s">
        <v>132</v>
      </c>
      <c r="H653" s="9" t="s">
        <v>132</v>
      </c>
      <c r="J653" s="9" t="s">
        <v>132</v>
      </c>
      <c r="K653" s="51"/>
      <c r="M653" s="51"/>
    </row>
    <row r="657" spans="1:22" x14ac:dyDescent="0.2">
      <c r="K657" s="51"/>
      <c r="L657" s="57"/>
      <c r="M657" s="51"/>
      <c r="N657" s="57" t="s">
        <v>90</v>
      </c>
      <c r="O657" s="57"/>
      <c r="P657" s="57" t="s">
        <v>154</v>
      </c>
      <c r="Q657" s="51"/>
      <c r="R657" s="57" t="s">
        <v>166</v>
      </c>
      <c r="S657" s="57"/>
      <c r="T657" s="57" t="s">
        <v>160</v>
      </c>
      <c r="U657" s="51"/>
      <c r="V657" s="57" t="s">
        <v>159</v>
      </c>
    </row>
    <row r="658" spans="1:22" x14ac:dyDescent="0.2">
      <c r="K658" s="51"/>
      <c r="L658" s="58" t="s">
        <v>270</v>
      </c>
      <c r="M658" s="51"/>
      <c r="N658" s="170" t="s">
        <v>149</v>
      </c>
      <c r="P658" s="171" t="s">
        <v>271</v>
      </c>
      <c r="R658" s="172" t="s">
        <v>1</v>
      </c>
      <c r="S658" s="2"/>
      <c r="T658" s="171" t="s">
        <v>199</v>
      </c>
      <c r="V658" s="170" t="s">
        <v>149</v>
      </c>
    </row>
    <row r="659" spans="1:22" x14ac:dyDescent="0.2">
      <c r="K659" s="51"/>
      <c r="L659" s="59" t="s">
        <v>270</v>
      </c>
      <c r="M659" s="51"/>
      <c r="N659" s="170" t="s">
        <v>272</v>
      </c>
      <c r="P659" s="172" t="s">
        <v>89</v>
      </c>
      <c r="R659" s="170" t="s">
        <v>149</v>
      </c>
      <c r="S659" s="2"/>
      <c r="T659" s="173" t="s">
        <v>211</v>
      </c>
      <c r="V659" s="172" t="s">
        <v>94</v>
      </c>
    </row>
    <row r="660" spans="1:22" x14ac:dyDescent="0.2">
      <c r="K660" s="51"/>
      <c r="L660" s="60" t="s">
        <v>273</v>
      </c>
      <c r="M660" s="51"/>
      <c r="N660" s="173" t="s">
        <v>211</v>
      </c>
      <c r="P660" s="174" t="s">
        <v>154</v>
      </c>
      <c r="R660" s="170" t="s">
        <v>272</v>
      </c>
      <c r="S660" s="2"/>
      <c r="T660" s="174" t="s">
        <v>160</v>
      </c>
      <c r="V660" s="174" t="s">
        <v>159</v>
      </c>
    </row>
    <row r="661" spans="1:22" x14ac:dyDescent="0.2">
      <c r="K661" s="51"/>
      <c r="L661" s="61" t="s">
        <v>273</v>
      </c>
      <c r="M661" s="51"/>
      <c r="N661" s="174" t="s">
        <v>90</v>
      </c>
      <c r="P661" s="174" t="s">
        <v>256</v>
      </c>
      <c r="R661" s="171" t="s">
        <v>87</v>
      </c>
      <c r="S661" s="2"/>
      <c r="T661" s="174" t="s">
        <v>261</v>
      </c>
      <c r="V661" s="170" t="s">
        <v>272</v>
      </c>
    </row>
    <row r="662" spans="1:22" x14ac:dyDescent="0.2">
      <c r="A662" s="99" t="s">
        <v>299</v>
      </c>
      <c r="K662" s="51"/>
      <c r="M662" s="51"/>
      <c r="N662" s="172" t="s">
        <v>5</v>
      </c>
      <c r="P662" s="172" t="s">
        <v>5</v>
      </c>
      <c r="R662" s="174" t="s">
        <v>166</v>
      </c>
      <c r="S662" s="2"/>
      <c r="T662" s="174" t="s">
        <v>163</v>
      </c>
      <c r="V662" s="171" t="s">
        <v>87</v>
      </c>
    </row>
    <row r="663" spans="1:22" x14ac:dyDescent="0.2">
      <c r="A663" s="62" t="s">
        <v>263</v>
      </c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7"/>
      <c r="M663" s="51"/>
      <c r="N663" s="51"/>
      <c r="O663" s="51"/>
      <c r="P663" s="100"/>
      <c r="Q663" s="51"/>
      <c r="R663" s="51"/>
      <c r="S663" s="100"/>
      <c r="T663" s="51"/>
      <c r="U663" s="51"/>
      <c r="V663" s="51"/>
    </row>
    <row r="664" spans="1:22" x14ac:dyDescent="0.2">
      <c r="A664" s="63" t="s">
        <v>54</v>
      </c>
      <c r="B664" s="42" t="s">
        <v>149</v>
      </c>
      <c r="D664" s="42" t="s">
        <v>6</v>
      </c>
      <c r="F664" s="19" t="s">
        <v>97</v>
      </c>
      <c r="H664" s="64" t="s">
        <v>263</v>
      </c>
      <c r="J664" s="64" t="s">
        <v>261</v>
      </c>
      <c r="K664" s="51"/>
      <c r="L664" s="65">
        <f>COUNTIF(N664:V664, "WIN")/COUNTA(N664:V664)</f>
        <v>0.6</v>
      </c>
      <c r="M664" s="51"/>
      <c r="N664" s="61" t="s">
        <v>273</v>
      </c>
      <c r="P664" s="59" t="s">
        <v>270</v>
      </c>
      <c r="R664" s="61" t="s">
        <v>273</v>
      </c>
      <c r="T664" s="58" t="s">
        <v>270</v>
      </c>
      <c r="V664" s="58" t="s">
        <v>270</v>
      </c>
    </row>
    <row r="665" spans="1:22" x14ac:dyDescent="0.2">
      <c r="A665" s="101"/>
      <c r="B665" s="37" t="s">
        <v>230</v>
      </c>
      <c r="D665" s="37" t="s">
        <v>231</v>
      </c>
      <c r="F665" s="20" t="s">
        <v>254</v>
      </c>
      <c r="H665" s="22" t="s">
        <v>269</v>
      </c>
      <c r="J665" s="22" t="s">
        <v>266</v>
      </c>
      <c r="K665" s="51"/>
      <c r="M665" s="51"/>
      <c r="N665" s="102"/>
      <c r="O665" s="102"/>
    </row>
    <row r="666" spans="1:22" x14ac:dyDescent="0.2">
      <c r="A666" s="101">
        <f>SUM(B666:J666)</f>
        <v>59.349999999999994</v>
      </c>
      <c r="B666" s="80">
        <v>11.2</v>
      </c>
      <c r="D666" s="78">
        <v>18</v>
      </c>
      <c r="F666" s="92">
        <v>1.75</v>
      </c>
      <c r="H666" s="61">
        <v>3.2</v>
      </c>
      <c r="J666" s="97">
        <v>25.2</v>
      </c>
      <c r="K666" s="51"/>
      <c r="M666" s="51"/>
      <c r="V666" s="102"/>
    </row>
    <row r="667" spans="1:22" x14ac:dyDescent="0.2">
      <c r="A667" s="101">
        <f>SUM(B667:J667)</f>
        <v>77.949999999999989</v>
      </c>
      <c r="B667" s="80">
        <v>11.2</v>
      </c>
      <c r="D667" s="78">
        <v>22.5</v>
      </c>
      <c r="F667" s="92">
        <v>2.5499999999999998</v>
      </c>
      <c r="H667" s="61">
        <v>3.9</v>
      </c>
      <c r="J667" s="97">
        <v>37.799999999999997</v>
      </c>
      <c r="K667" s="51"/>
      <c r="M667" s="51"/>
    </row>
    <row r="668" spans="1:22" x14ac:dyDescent="0.2">
      <c r="A668" s="63">
        <f>SUM(B668:J668)</f>
        <v>106.33152</v>
      </c>
      <c r="B668" s="80">
        <f>16.8*1.0466</f>
        <v>17.582879999999999</v>
      </c>
      <c r="D668" s="78">
        <v>27</v>
      </c>
      <c r="F668" s="92">
        <v>3.6</v>
      </c>
      <c r="H668" s="61">
        <v>5.4</v>
      </c>
      <c r="J668" s="97">
        <f>50.4*1.0466</f>
        <v>52.748639999999995</v>
      </c>
      <c r="K668" s="51"/>
      <c r="M668" s="51"/>
      <c r="V668" s="102"/>
    </row>
    <row r="669" spans="1:22" x14ac:dyDescent="0.2">
      <c r="A669" s="101">
        <f>SUM(B669:J669)</f>
        <v>121.95</v>
      </c>
      <c r="B669" s="80">
        <v>16.8</v>
      </c>
      <c r="D669" s="78">
        <v>31.5</v>
      </c>
      <c r="F669" s="92">
        <v>4.45</v>
      </c>
      <c r="H669" s="61">
        <v>6.2</v>
      </c>
      <c r="J669" s="97">
        <v>63</v>
      </c>
      <c r="K669" s="51"/>
      <c r="M669" s="51"/>
      <c r="T669" s="71"/>
      <c r="V669" s="102"/>
    </row>
    <row r="670" spans="1:22" x14ac:dyDescent="0.2">
      <c r="B670" s="74" t="s">
        <v>114</v>
      </c>
      <c r="H670" s="82" t="s">
        <v>107</v>
      </c>
      <c r="J670" s="74" t="s">
        <v>114</v>
      </c>
      <c r="K670" s="51"/>
      <c r="M670" s="51"/>
      <c r="S670" s="2"/>
      <c r="T670" s="71"/>
    </row>
    <row r="671" spans="1:22" x14ac:dyDescent="0.2">
      <c r="A671" s="57" t="s">
        <v>161</v>
      </c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7"/>
      <c r="M671" s="51"/>
      <c r="N671" s="51"/>
      <c r="O671" s="51"/>
      <c r="P671" s="51"/>
      <c r="Q671" s="51"/>
      <c r="R671" s="51"/>
      <c r="S671" s="51"/>
      <c r="T671" s="51"/>
      <c r="U671" s="51"/>
      <c r="V671" s="51"/>
    </row>
    <row r="672" spans="1:22" x14ac:dyDescent="0.2">
      <c r="A672" s="70" t="s">
        <v>279</v>
      </c>
      <c r="B672" s="64" t="s">
        <v>161</v>
      </c>
      <c r="C672" s="2"/>
      <c r="D672" s="19" t="s">
        <v>88</v>
      </c>
      <c r="E672" s="2"/>
      <c r="F672" s="42" t="s">
        <v>10</v>
      </c>
      <c r="G672" s="2"/>
      <c r="H672" s="42" t="s">
        <v>87</v>
      </c>
      <c r="J672" s="64" t="s">
        <v>155</v>
      </c>
      <c r="K672" s="51"/>
      <c r="L672" s="65">
        <f>COUNTIF(N672:V672, "WIN")/COUNTA(N672:V672)</f>
        <v>0.8</v>
      </c>
      <c r="M672" s="51"/>
      <c r="N672" s="58" t="s">
        <v>270</v>
      </c>
      <c r="P672" s="58" t="s">
        <v>270</v>
      </c>
      <c r="R672" s="61" t="s">
        <v>273</v>
      </c>
      <c r="T672" s="58" t="s">
        <v>270</v>
      </c>
      <c r="V672" s="58" t="s">
        <v>270</v>
      </c>
    </row>
    <row r="673" spans="1:22" x14ac:dyDescent="0.2">
      <c r="A673" s="103"/>
      <c r="B673" s="22" t="s">
        <v>265</v>
      </c>
      <c r="D673" s="20" t="s">
        <v>253</v>
      </c>
      <c r="F673" s="37" t="s">
        <v>232</v>
      </c>
      <c r="H673" s="37" t="s">
        <v>230</v>
      </c>
      <c r="J673" s="22" t="s">
        <v>266</v>
      </c>
      <c r="K673" s="51"/>
      <c r="M673" s="51"/>
      <c r="N673" s="102"/>
      <c r="O673" s="102"/>
    </row>
    <row r="674" spans="1:22" x14ac:dyDescent="0.2">
      <c r="A674" s="103">
        <f>SUM(B674:J674)</f>
        <v>64.849999999999994</v>
      </c>
      <c r="B674" s="95">
        <v>18</v>
      </c>
      <c r="D674" s="92">
        <v>4.2</v>
      </c>
      <c r="F674" s="81">
        <v>3.2</v>
      </c>
      <c r="H674" s="77">
        <v>31.95</v>
      </c>
      <c r="J674" s="96">
        <v>7.5</v>
      </c>
      <c r="K674" s="51"/>
      <c r="M674" s="51"/>
      <c r="S674" s="72"/>
    </row>
    <row r="675" spans="1:22" x14ac:dyDescent="0.2">
      <c r="A675" s="103">
        <f>SUM(B675:J675)</f>
        <v>73.75</v>
      </c>
      <c r="B675" s="95">
        <v>22.5</v>
      </c>
      <c r="D675" s="92">
        <v>5.4</v>
      </c>
      <c r="F675" s="81">
        <v>3.9</v>
      </c>
      <c r="H675" s="77">
        <v>31.95</v>
      </c>
      <c r="J675" s="96">
        <v>10</v>
      </c>
      <c r="K675" s="51"/>
      <c r="M675" s="51"/>
    </row>
    <row r="676" spans="1:22" x14ac:dyDescent="0.2">
      <c r="A676" s="70">
        <f>SUM(B676:J676)</f>
        <v>100.20059000000001</v>
      </c>
      <c r="B676" s="95">
        <f>27</f>
        <v>27</v>
      </c>
      <c r="C676" s="13"/>
      <c r="D676" s="92">
        <f>7</f>
        <v>7</v>
      </c>
      <c r="E676" s="13"/>
      <c r="F676" s="81">
        <f>5.4</f>
        <v>5.4</v>
      </c>
      <c r="G676" s="13"/>
      <c r="H676" s="77">
        <f>46.15*1.0466</f>
        <v>48.30059</v>
      </c>
      <c r="J676" s="96">
        <f>12.5</f>
        <v>12.5</v>
      </c>
      <c r="K676" s="51"/>
      <c r="M676" s="51"/>
    </row>
    <row r="677" spans="1:22" x14ac:dyDescent="0.2">
      <c r="A677" s="103">
        <f>SUM(B677:J677)</f>
        <v>109.55000000000001</v>
      </c>
      <c r="B677" s="95">
        <v>31.5</v>
      </c>
      <c r="D677" s="92">
        <v>8.1999999999999993</v>
      </c>
      <c r="F677" s="104">
        <v>6.2</v>
      </c>
      <c r="H677" s="77">
        <v>46.15</v>
      </c>
      <c r="J677" s="96">
        <v>17.5</v>
      </c>
      <c r="K677" s="51"/>
      <c r="M677" s="51"/>
    </row>
    <row r="678" spans="1:22" x14ac:dyDescent="0.2">
      <c r="B678" s="82" t="s">
        <v>107</v>
      </c>
      <c r="H678" s="74" t="s">
        <v>114</v>
      </c>
      <c r="J678" s="9" t="s">
        <v>132</v>
      </c>
      <c r="K678" s="51"/>
      <c r="M678" s="51"/>
      <c r="S678" s="2"/>
    </row>
    <row r="679" spans="1:22" x14ac:dyDescent="0.2">
      <c r="A679" s="62" t="s">
        <v>90</v>
      </c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7"/>
      <c r="M679" s="51"/>
      <c r="N679" s="51"/>
      <c r="O679" s="51"/>
      <c r="P679" s="51"/>
      <c r="Q679" s="51"/>
      <c r="R679" s="51"/>
      <c r="S679" s="51"/>
      <c r="T679" s="51"/>
      <c r="U679" s="51"/>
      <c r="V679" s="51"/>
    </row>
    <row r="680" spans="1:22" x14ac:dyDescent="0.2">
      <c r="A680" s="63" t="s">
        <v>54</v>
      </c>
      <c r="B680" s="19" t="s">
        <v>1</v>
      </c>
      <c r="D680" s="69" t="s">
        <v>105</v>
      </c>
      <c r="F680" s="42" t="s">
        <v>202</v>
      </c>
      <c r="H680" s="64" t="s">
        <v>90</v>
      </c>
      <c r="J680" s="64" t="s">
        <v>210</v>
      </c>
      <c r="K680" s="51"/>
      <c r="L680" s="65">
        <f>COUNTIF(N680:V680, "WIN")/COUNTA(N680:V680)</f>
        <v>0.4</v>
      </c>
      <c r="M680" s="51"/>
      <c r="N680" s="58" t="s">
        <v>270</v>
      </c>
      <c r="P680" s="61" t="s">
        <v>273</v>
      </c>
      <c r="R680" s="61" t="s">
        <v>273</v>
      </c>
      <c r="T680" s="61" t="s">
        <v>273</v>
      </c>
      <c r="V680" s="58" t="s">
        <v>270</v>
      </c>
    </row>
    <row r="681" spans="1:22" x14ac:dyDescent="0.2">
      <c r="A681" s="101"/>
      <c r="B681" s="20" t="s">
        <v>250</v>
      </c>
      <c r="D681" s="20" t="s">
        <v>251</v>
      </c>
      <c r="F681" s="37" t="s">
        <v>230</v>
      </c>
      <c r="H681" s="22" t="s">
        <v>267</v>
      </c>
      <c r="J681" s="22" t="s">
        <v>265</v>
      </c>
      <c r="K681" s="51"/>
      <c r="M681" s="51"/>
      <c r="N681" s="102"/>
      <c r="O681" s="102"/>
    </row>
    <row r="682" spans="1:22" x14ac:dyDescent="0.2">
      <c r="A682" s="101">
        <f>SUM(B682:J682)</f>
        <v>69.05</v>
      </c>
      <c r="B682" s="91">
        <v>12</v>
      </c>
      <c r="D682" s="90">
        <v>18</v>
      </c>
      <c r="E682" s="73"/>
      <c r="F682" s="80">
        <v>11.6</v>
      </c>
      <c r="G682" s="73"/>
      <c r="H682" s="96">
        <v>9.4499999999999993</v>
      </c>
      <c r="I682" s="73"/>
      <c r="J682" s="95">
        <v>18</v>
      </c>
      <c r="K682" s="51"/>
      <c r="M682" s="51"/>
      <c r="S682" s="102"/>
    </row>
    <row r="683" spans="1:22" x14ac:dyDescent="0.2">
      <c r="A683" s="101">
        <f>SUM(B683:J683)</f>
        <v>80.75</v>
      </c>
      <c r="B683" s="91">
        <v>12</v>
      </c>
      <c r="D683" s="90">
        <v>22.5</v>
      </c>
      <c r="E683" s="73"/>
      <c r="F683" s="80">
        <v>11.6</v>
      </c>
      <c r="G683" s="73"/>
      <c r="H683" s="96">
        <v>12.15</v>
      </c>
      <c r="I683" s="73"/>
      <c r="J683" s="95">
        <v>22.5</v>
      </c>
      <c r="K683" s="51"/>
      <c r="M683" s="51"/>
    </row>
    <row r="684" spans="1:22" x14ac:dyDescent="0.2">
      <c r="A684" s="63">
        <f>SUM(B684:J684)</f>
        <v>105.15</v>
      </c>
      <c r="B684" s="91">
        <v>18</v>
      </c>
      <c r="D684" s="90">
        <v>27</v>
      </c>
      <c r="E684" s="73"/>
      <c r="F684" s="80">
        <f>17.4</f>
        <v>17.399999999999999</v>
      </c>
      <c r="G684" s="73"/>
      <c r="H684" s="98">
        <v>15.75</v>
      </c>
      <c r="I684" s="73"/>
      <c r="J684" s="95">
        <v>27</v>
      </c>
      <c r="K684" s="51"/>
      <c r="M684" s="51"/>
    </row>
    <row r="685" spans="1:22" x14ac:dyDescent="0.2">
      <c r="A685" s="101">
        <f>SUM(B685:J685)</f>
        <v>116.85000000000001</v>
      </c>
      <c r="B685" s="91">
        <v>18</v>
      </c>
      <c r="D685" s="90">
        <v>31.5</v>
      </c>
      <c r="E685" s="73"/>
      <c r="F685" s="80">
        <v>17.399999999999999</v>
      </c>
      <c r="G685" s="73"/>
      <c r="H685" s="96">
        <v>18.45</v>
      </c>
      <c r="I685" s="73"/>
      <c r="J685" s="95">
        <v>31.5</v>
      </c>
      <c r="K685" s="51"/>
      <c r="M685" s="51"/>
      <c r="R685" s="71"/>
      <c r="T685" s="72"/>
    </row>
    <row r="686" spans="1:22" x14ac:dyDescent="0.2">
      <c r="A686" s="5"/>
      <c r="B686" s="82" t="s">
        <v>107</v>
      </c>
      <c r="F686" s="88" t="s">
        <v>126</v>
      </c>
      <c r="H686" s="9" t="s">
        <v>132</v>
      </c>
      <c r="K686" s="51"/>
      <c r="M686" s="51"/>
      <c r="O686" s="2"/>
      <c r="R686" s="71"/>
    </row>
    <row r="687" spans="1:22" x14ac:dyDescent="0.2">
      <c r="A687" s="62" t="s">
        <v>154</v>
      </c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7"/>
      <c r="M687" s="51"/>
      <c r="N687" s="51"/>
      <c r="O687" s="51"/>
      <c r="P687" s="51"/>
      <c r="Q687" s="51"/>
      <c r="R687" s="51"/>
      <c r="S687" s="51"/>
      <c r="T687" s="51"/>
      <c r="U687" s="51"/>
      <c r="V687" s="51"/>
    </row>
    <row r="688" spans="1:22" x14ac:dyDescent="0.2">
      <c r="A688" s="63" t="s">
        <v>54</v>
      </c>
      <c r="B688" s="42" t="s">
        <v>199</v>
      </c>
      <c r="D688" s="19" t="s">
        <v>89</v>
      </c>
      <c r="F688" s="19" t="s">
        <v>151</v>
      </c>
      <c r="H688" s="64" t="s">
        <v>154</v>
      </c>
      <c r="J688" s="64" t="s">
        <v>256</v>
      </c>
      <c r="K688" s="51"/>
      <c r="L688" s="65">
        <f>COUNTIF(N688:V688, "WIN")/COUNTA(N688:V688)</f>
        <v>1</v>
      </c>
      <c r="M688" s="51"/>
      <c r="N688" s="58" t="s">
        <v>270</v>
      </c>
      <c r="P688" s="58" t="s">
        <v>270</v>
      </c>
      <c r="R688" s="58" t="s">
        <v>270</v>
      </c>
      <c r="T688" s="58" t="s">
        <v>270</v>
      </c>
      <c r="V688" s="58" t="s">
        <v>270</v>
      </c>
    </row>
    <row r="689" spans="1:22" x14ac:dyDescent="0.2">
      <c r="A689" s="101"/>
      <c r="B689" s="37" t="s">
        <v>234</v>
      </c>
      <c r="D689" s="20" t="s">
        <v>250</v>
      </c>
      <c r="F689" s="20" t="s">
        <v>250</v>
      </c>
      <c r="H689" s="22" t="s">
        <v>265</v>
      </c>
      <c r="J689" s="22" t="s">
        <v>265</v>
      </c>
      <c r="K689" s="51"/>
      <c r="M689" s="51"/>
      <c r="N689" s="102"/>
      <c r="O689" s="102"/>
    </row>
    <row r="690" spans="1:22" x14ac:dyDescent="0.2">
      <c r="A690" s="101">
        <f>SUM(B690:J690)</f>
        <v>72.849999999999994</v>
      </c>
      <c r="B690" s="81">
        <v>5.25</v>
      </c>
      <c r="D690" s="91">
        <v>11.2</v>
      </c>
      <c r="F690" s="89">
        <v>28.4</v>
      </c>
      <c r="H690" s="61">
        <v>10</v>
      </c>
      <c r="J690" s="95">
        <v>18</v>
      </c>
      <c r="K690" s="51"/>
      <c r="M690" s="51"/>
      <c r="N690" s="72"/>
      <c r="O690" s="72"/>
      <c r="P690" s="72"/>
      <c r="R690" s="71"/>
      <c r="T690" s="72"/>
      <c r="U690" s="73"/>
    </row>
    <row r="691" spans="1:22" x14ac:dyDescent="0.2">
      <c r="A691" s="101">
        <f>SUM(B691:J691)</f>
        <v>81.349999999999994</v>
      </c>
      <c r="B691" s="81">
        <v>6.75</v>
      </c>
      <c r="D691" s="91">
        <v>11.2</v>
      </c>
      <c r="F691" s="89">
        <v>28.4</v>
      </c>
      <c r="H691" s="61">
        <v>12.5</v>
      </c>
      <c r="J691" s="95">
        <v>22.5</v>
      </c>
      <c r="K691" s="51"/>
      <c r="M691" s="51"/>
    </row>
    <row r="692" spans="1:22" x14ac:dyDescent="0.2">
      <c r="A692" s="63">
        <f>SUM(B692:J692)</f>
        <v>107.55</v>
      </c>
      <c r="B692" s="81">
        <v>8.75</v>
      </c>
      <c r="D692" s="91">
        <v>16.7</v>
      </c>
      <c r="F692" s="93">
        <v>42.6</v>
      </c>
      <c r="H692" s="61">
        <v>12.5</v>
      </c>
      <c r="J692" s="95">
        <v>27</v>
      </c>
      <c r="K692" s="51"/>
      <c r="M692" s="51"/>
      <c r="T692" s="71"/>
      <c r="U692" s="73"/>
    </row>
    <row r="693" spans="1:22" x14ac:dyDescent="0.2">
      <c r="A693" s="101">
        <f>SUM(B693:J693)</f>
        <v>113.55</v>
      </c>
      <c r="B693" s="81">
        <v>10.25</v>
      </c>
      <c r="D693" s="91">
        <v>16.7</v>
      </c>
      <c r="F693" s="89">
        <v>42.6</v>
      </c>
      <c r="H693" s="61">
        <v>12.5</v>
      </c>
      <c r="J693" s="95">
        <v>31.5</v>
      </c>
      <c r="K693" s="51"/>
      <c r="M693" s="51"/>
      <c r="R693" s="102"/>
      <c r="T693" s="71"/>
      <c r="U693" s="73"/>
    </row>
    <row r="694" spans="1:22" x14ac:dyDescent="0.2">
      <c r="B694" s="82" t="s">
        <v>107</v>
      </c>
      <c r="D694" s="82" t="s">
        <v>107</v>
      </c>
      <c r="H694" s="75" t="s">
        <v>133</v>
      </c>
      <c r="K694" s="51"/>
      <c r="M694" s="51"/>
      <c r="O694" s="2"/>
      <c r="R694" s="102"/>
    </row>
    <row r="695" spans="1:22" x14ac:dyDescent="0.2">
      <c r="A695" s="62" t="s">
        <v>162</v>
      </c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7"/>
      <c r="M695" s="51"/>
      <c r="N695" s="51"/>
      <c r="O695" s="51"/>
      <c r="P695" s="51"/>
      <c r="Q695" s="51"/>
      <c r="R695" s="51"/>
      <c r="S695" s="51"/>
      <c r="T695" s="51"/>
      <c r="U695" s="51"/>
      <c r="V695" s="51"/>
    </row>
    <row r="696" spans="1:22" x14ac:dyDescent="0.2">
      <c r="A696" s="63" t="s">
        <v>54</v>
      </c>
      <c r="B696" s="19" t="s">
        <v>211</v>
      </c>
      <c r="D696" s="19" t="s">
        <v>5</v>
      </c>
      <c r="F696" s="64" t="s">
        <v>162</v>
      </c>
      <c r="H696" s="64" t="s">
        <v>4</v>
      </c>
      <c r="J696" s="64" t="s">
        <v>210</v>
      </c>
      <c r="K696" s="51"/>
      <c r="L696" s="65">
        <f>COUNTIF(N696:V696, "WIN")/COUNTA(N696:V696)</f>
        <v>0.6</v>
      </c>
      <c r="M696" s="51"/>
      <c r="N696" s="60" t="s">
        <v>273</v>
      </c>
      <c r="P696" s="58" t="s">
        <v>270</v>
      </c>
      <c r="R696" s="61" t="s">
        <v>273</v>
      </c>
      <c r="T696" s="59" t="s">
        <v>270</v>
      </c>
      <c r="V696" s="58" t="s">
        <v>270</v>
      </c>
    </row>
    <row r="697" spans="1:22" x14ac:dyDescent="0.2">
      <c r="A697" s="101"/>
      <c r="B697" s="20" t="s">
        <v>250</v>
      </c>
      <c r="D697" s="20" t="s">
        <v>250</v>
      </c>
      <c r="F697" s="22" t="s">
        <v>265</v>
      </c>
      <c r="H697" s="22" t="s">
        <v>268</v>
      </c>
      <c r="J697" s="22" t="s">
        <v>265</v>
      </c>
      <c r="K697" s="51"/>
      <c r="M697" s="51"/>
      <c r="N697" s="102"/>
      <c r="O697" s="102"/>
    </row>
    <row r="698" spans="1:22" x14ac:dyDescent="0.2">
      <c r="A698" s="101">
        <f>SUM(B698:J698)</f>
        <v>70.8</v>
      </c>
      <c r="B698" s="91">
        <v>11.2</v>
      </c>
      <c r="D698" s="89">
        <v>27.6</v>
      </c>
      <c r="F698" s="61">
        <v>8.4</v>
      </c>
      <c r="H698" s="61">
        <v>5.6</v>
      </c>
      <c r="J698" s="95">
        <v>18</v>
      </c>
      <c r="K698" s="51"/>
      <c r="M698" s="51"/>
      <c r="N698" s="102"/>
      <c r="O698" s="102"/>
      <c r="T698" s="72"/>
      <c r="U698" s="73"/>
    </row>
    <row r="699" spans="1:22" x14ac:dyDescent="0.2">
      <c r="A699" s="101">
        <f>SUM(B699:J699)</f>
        <v>77.3</v>
      </c>
      <c r="B699" s="91">
        <v>11.2</v>
      </c>
      <c r="D699" s="89">
        <v>27.6</v>
      </c>
      <c r="F699" s="61">
        <v>10.4</v>
      </c>
      <c r="H699" s="61">
        <v>5.6</v>
      </c>
      <c r="J699" s="95">
        <v>22.5</v>
      </c>
      <c r="K699" s="51"/>
      <c r="M699" s="51"/>
    </row>
    <row r="700" spans="1:22" x14ac:dyDescent="0.2">
      <c r="A700" s="63">
        <f>SUM(B700:J700)</f>
        <v>108.22924</v>
      </c>
      <c r="B700" s="91">
        <v>16.7</v>
      </c>
      <c r="D700" s="89">
        <f>41.4*1.0466</f>
        <v>43.329239999999999</v>
      </c>
      <c r="F700" s="61">
        <v>12.8</v>
      </c>
      <c r="H700" s="61">
        <v>8.4</v>
      </c>
      <c r="J700" s="95">
        <v>27</v>
      </c>
      <c r="K700" s="51"/>
      <c r="M700" s="51"/>
      <c r="U700" s="73"/>
    </row>
    <row r="701" spans="1:22" x14ac:dyDescent="0.2">
      <c r="A701" s="101">
        <f>SUM(B701:J701)</f>
        <v>112.8</v>
      </c>
      <c r="B701" s="91">
        <v>16.7</v>
      </c>
      <c r="D701" s="89">
        <v>41.4</v>
      </c>
      <c r="F701" s="61">
        <v>14.8</v>
      </c>
      <c r="H701" s="61">
        <v>8.4</v>
      </c>
      <c r="J701" s="95">
        <v>31.5</v>
      </c>
      <c r="K701" s="51"/>
      <c r="M701" s="51"/>
      <c r="Q701" s="73"/>
      <c r="U701" s="73"/>
      <c r="V701" s="72"/>
    </row>
    <row r="702" spans="1:22" x14ac:dyDescent="0.2">
      <c r="A702" s="107"/>
      <c r="D702" s="74" t="s">
        <v>114</v>
      </c>
      <c r="K702" s="51"/>
      <c r="M702" s="51"/>
    </row>
    <row r="705" spans="1:30" x14ac:dyDescent="0.2">
      <c r="K705" s="51"/>
      <c r="L705" s="57"/>
      <c r="M705" s="51"/>
      <c r="N705" s="162" t="s">
        <v>90</v>
      </c>
      <c r="O705" s="163"/>
      <c r="P705" s="162" t="s">
        <v>154</v>
      </c>
      <c r="Q705" s="163"/>
      <c r="R705" s="162" t="s">
        <v>166</v>
      </c>
      <c r="S705" s="163"/>
      <c r="T705" s="162" t="s">
        <v>160</v>
      </c>
      <c r="U705" s="163"/>
      <c r="V705" s="162" t="s">
        <v>159</v>
      </c>
      <c r="W705" s="163"/>
      <c r="X705" s="162" t="s">
        <v>166</v>
      </c>
      <c r="Y705" s="163"/>
      <c r="Z705" s="164" t="s">
        <v>4</v>
      </c>
      <c r="AA705" s="163"/>
      <c r="AB705" s="162" t="s">
        <v>155</v>
      </c>
      <c r="AC705" s="163"/>
      <c r="AD705" s="162" t="s">
        <v>154</v>
      </c>
    </row>
    <row r="706" spans="1:30" x14ac:dyDescent="0.2">
      <c r="K706" s="51"/>
      <c r="L706" s="58" t="s">
        <v>270</v>
      </c>
      <c r="M706" s="51"/>
      <c r="N706" s="165" t="s">
        <v>149</v>
      </c>
      <c r="O706" s="155"/>
      <c r="P706" s="166" t="s">
        <v>271</v>
      </c>
      <c r="Q706" s="155"/>
      <c r="R706" s="167" t="s">
        <v>1</v>
      </c>
      <c r="S706" s="155"/>
      <c r="T706" s="166" t="s">
        <v>199</v>
      </c>
      <c r="U706" s="155"/>
      <c r="V706" s="165" t="s">
        <v>149</v>
      </c>
      <c r="W706" s="155"/>
      <c r="X706" s="165" t="s">
        <v>149</v>
      </c>
      <c r="Y706" s="155"/>
      <c r="Z706" s="165" t="s">
        <v>149</v>
      </c>
      <c r="AA706" s="155"/>
      <c r="AB706" s="165" t="s">
        <v>149</v>
      </c>
      <c r="AC706" s="155"/>
      <c r="AD706" s="165" t="s">
        <v>149</v>
      </c>
    </row>
    <row r="707" spans="1:30" x14ac:dyDescent="0.2">
      <c r="K707" s="51"/>
      <c r="L707" s="59" t="s">
        <v>270</v>
      </c>
      <c r="M707" s="51"/>
      <c r="N707" s="165" t="s">
        <v>272</v>
      </c>
      <c r="O707" s="155"/>
      <c r="P707" s="167" t="s">
        <v>89</v>
      </c>
      <c r="Q707" s="155"/>
      <c r="R707" s="165" t="s">
        <v>149</v>
      </c>
      <c r="S707" s="155"/>
      <c r="T707" s="168" t="s">
        <v>211</v>
      </c>
      <c r="U707" s="155"/>
      <c r="V707" s="167" t="s">
        <v>94</v>
      </c>
      <c r="W707" s="155"/>
      <c r="X707" s="168" t="s">
        <v>211</v>
      </c>
      <c r="Y707" s="155"/>
      <c r="Z707" s="168" t="s">
        <v>211</v>
      </c>
      <c r="AA707" s="155"/>
      <c r="AB707" s="168" t="s">
        <v>211</v>
      </c>
      <c r="AC707" s="155"/>
      <c r="AD707" s="167" t="s">
        <v>89</v>
      </c>
    </row>
    <row r="708" spans="1:30" x14ac:dyDescent="0.2">
      <c r="K708" s="51"/>
      <c r="L708" s="60" t="s">
        <v>273</v>
      </c>
      <c r="M708" s="51"/>
      <c r="N708" s="168" t="s">
        <v>211</v>
      </c>
      <c r="O708" s="155"/>
      <c r="P708" s="67" t="s">
        <v>154</v>
      </c>
      <c r="Q708" s="155"/>
      <c r="R708" s="165" t="s">
        <v>272</v>
      </c>
      <c r="S708" s="155"/>
      <c r="T708" s="67" t="s">
        <v>160</v>
      </c>
      <c r="U708" s="155"/>
      <c r="V708" s="67" t="s">
        <v>159</v>
      </c>
      <c r="W708" s="155"/>
      <c r="X708" s="165" t="s">
        <v>272</v>
      </c>
      <c r="Y708" s="155"/>
      <c r="Z708" s="165" t="s">
        <v>272</v>
      </c>
      <c r="AA708" s="155"/>
      <c r="AB708" s="165" t="s">
        <v>272</v>
      </c>
      <c r="AC708" s="155"/>
      <c r="AD708" s="165" t="s">
        <v>272</v>
      </c>
    </row>
    <row r="709" spans="1:30" x14ac:dyDescent="0.2">
      <c r="K709" s="51"/>
      <c r="L709" s="61" t="s">
        <v>273</v>
      </c>
      <c r="M709" s="51"/>
      <c r="N709" s="67" t="s">
        <v>90</v>
      </c>
      <c r="O709" s="155"/>
      <c r="P709" s="67" t="s">
        <v>256</v>
      </c>
      <c r="Q709" s="155"/>
      <c r="R709" s="166" t="s">
        <v>87</v>
      </c>
      <c r="S709" s="155"/>
      <c r="T709" s="67" t="s">
        <v>261</v>
      </c>
      <c r="U709" s="155"/>
      <c r="V709" s="165" t="s">
        <v>272</v>
      </c>
      <c r="W709" s="155"/>
      <c r="X709" s="67" t="s">
        <v>166</v>
      </c>
      <c r="Y709" s="155"/>
      <c r="Z709" s="169" t="s">
        <v>4</v>
      </c>
      <c r="AA709" s="155"/>
      <c r="AB709" s="67" t="s">
        <v>155</v>
      </c>
      <c r="AC709" s="155"/>
      <c r="AD709" s="67" t="s">
        <v>154</v>
      </c>
    </row>
    <row r="710" spans="1:30" x14ac:dyDescent="0.2">
      <c r="K710" s="51"/>
      <c r="M710" s="51"/>
      <c r="N710" s="167" t="s">
        <v>5</v>
      </c>
      <c r="O710" s="155"/>
      <c r="P710" s="167" t="s">
        <v>5</v>
      </c>
      <c r="Q710" s="155"/>
      <c r="R710" s="67" t="s">
        <v>166</v>
      </c>
      <c r="S710" s="155"/>
      <c r="T710" s="67" t="s">
        <v>163</v>
      </c>
      <c r="U710" s="155"/>
      <c r="V710" s="166" t="s">
        <v>87</v>
      </c>
      <c r="W710" s="155"/>
      <c r="X710" s="167" t="s">
        <v>275</v>
      </c>
      <c r="Y710" s="155"/>
      <c r="Z710" s="167" t="s">
        <v>5</v>
      </c>
      <c r="AA710" s="155"/>
      <c r="AB710" s="167" t="s">
        <v>5</v>
      </c>
      <c r="AC710" s="155"/>
      <c r="AD710" s="167" t="s">
        <v>5</v>
      </c>
    </row>
    <row r="711" spans="1:30" x14ac:dyDescent="0.2"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</row>
    <row r="712" spans="1:30" x14ac:dyDescent="0.2">
      <c r="A712" s="53" t="s">
        <v>300</v>
      </c>
      <c r="B712" s="64" t="s">
        <v>161</v>
      </c>
      <c r="C712" s="2"/>
      <c r="D712" s="16" t="s">
        <v>88</v>
      </c>
      <c r="E712" s="2"/>
      <c r="F712" s="14" t="s">
        <v>9</v>
      </c>
      <c r="G712" s="2"/>
      <c r="H712" s="42" t="s">
        <v>87</v>
      </c>
      <c r="J712" s="6" t="s">
        <v>157</v>
      </c>
      <c r="K712" s="51"/>
      <c r="L712" s="57"/>
      <c r="M712" s="51"/>
      <c r="N712" s="51"/>
      <c r="O712" s="51"/>
      <c r="P712" s="100"/>
      <c r="Q712" s="51"/>
      <c r="R712" s="51"/>
      <c r="S712" s="100"/>
      <c r="T712" s="51"/>
      <c r="U712" s="51"/>
      <c r="V712" s="51"/>
      <c r="W712" s="163"/>
      <c r="X712" s="163"/>
      <c r="Y712" s="163"/>
      <c r="Z712" s="163"/>
      <c r="AA712" s="163"/>
      <c r="AB712" s="163"/>
      <c r="AC712" s="163"/>
      <c r="AD712" s="163"/>
    </row>
    <row r="713" spans="1:30" x14ac:dyDescent="0.2">
      <c r="A713" s="54" t="s">
        <v>54</v>
      </c>
      <c r="B713" s="22" t="s">
        <v>265</v>
      </c>
      <c r="D713" s="17" t="s">
        <v>253</v>
      </c>
      <c r="F713" s="15" t="s">
        <v>232</v>
      </c>
      <c r="H713" s="37" t="s">
        <v>230</v>
      </c>
      <c r="J713" s="8" t="s">
        <v>267</v>
      </c>
      <c r="K713" s="51"/>
      <c r="L713" s="65">
        <f>COUNTIF(N713:AD713, "WIN")/COUNTA(N713:AD713)</f>
        <v>0.66666666666666663</v>
      </c>
      <c r="M713" s="51"/>
      <c r="N713" s="61" t="s">
        <v>273</v>
      </c>
      <c r="P713" s="58" t="s">
        <v>270</v>
      </c>
      <c r="R713" s="61" t="s">
        <v>273</v>
      </c>
      <c r="T713" s="58" t="s">
        <v>270</v>
      </c>
      <c r="X713" s="59" t="s">
        <v>270</v>
      </c>
      <c r="AB713" s="58" t="s">
        <v>270</v>
      </c>
      <c r="AD713" s="2"/>
    </row>
    <row r="714" spans="1:30" x14ac:dyDescent="0.2">
      <c r="A714" s="101">
        <f>SUM(B714:J714)</f>
        <v>71.75</v>
      </c>
      <c r="B714" s="95">
        <v>18</v>
      </c>
      <c r="D714" s="28">
        <v>4.2</v>
      </c>
      <c r="F714" s="43">
        <v>12.8</v>
      </c>
      <c r="H714" s="77">
        <v>31.95</v>
      </c>
      <c r="J714" s="27">
        <v>4.8</v>
      </c>
      <c r="K714" s="51"/>
      <c r="L714" s="65">
        <f>COUNTIF(N714:AD714, "WIN")/COUNTA(N714:AD714)</f>
        <v>0.88888888888888884</v>
      </c>
      <c r="M714" s="51"/>
      <c r="N714" s="59" t="s">
        <v>270</v>
      </c>
      <c r="O714" s="102"/>
      <c r="P714" s="59" t="s">
        <v>270</v>
      </c>
      <c r="R714" s="61" t="s">
        <v>273</v>
      </c>
      <c r="T714" s="58" t="s">
        <v>270</v>
      </c>
      <c r="V714" s="59" t="s">
        <v>270</v>
      </c>
      <c r="X714" s="58" t="s">
        <v>270</v>
      </c>
      <c r="Z714" s="59" t="s">
        <v>270</v>
      </c>
      <c r="AB714" s="58" t="s">
        <v>270</v>
      </c>
      <c r="AD714" s="58" t="s">
        <v>270</v>
      </c>
    </row>
    <row r="715" spans="1:30" x14ac:dyDescent="0.2">
      <c r="A715" s="101">
        <f>SUM(B715:J715)</f>
        <v>81.45</v>
      </c>
      <c r="B715" s="95">
        <v>22.5</v>
      </c>
      <c r="D715" s="28">
        <v>5.4</v>
      </c>
      <c r="F715" s="43">
        <v>15.6</v>
      </c>
      <c r="H715" s="77">
        <v>31.95</v>
      </c>
      <c r="J715" s="27">
        <v>6</v>
      </c>
      <c r="K715" s="51"/>
      <c r="M715" s="51"/>
      <c r="V715" s="102"/>
      <c r="Z715" s="102"/>
      <c r="AB715" s="71"/>
      <c r="AD715" s="71"/>
    </row>
    <row r="716" spans="1:30" x14ac:dyDescent="0.2">
      <c r="A716" s="63">
        <f>SUM(B716:J716)</f>
        <v>109.75</v>
      </c>
      <c r="B716" s="95">
        <f>27</f>
        <v>27</v>
      </c>
      <c r="C716" s="13"/>
      <c r="D716" s="28">
        <f>7</f>
        <v>7</v>
      </c>
      <c r="E716" s="13"/>
      <c r="F716" s="43">
        <v>21.6</v>
      </c>
      <c r="G716" s="13"/>
      <c r="H716" s="77">
        <f>46.15</f>
        <v>46.15</v>
      </c>
      <c r="J716" s="27">
        <v>8</v>
      </c>
      <c r="K716" s="51"/>
      <c r="M716" s="51"/>
      <c r="Z716" s="102"/>
      <c r="AB716" s="71"/>
      <c r="AD716" s="71"/>
    </row>
    <row r="717" spans="1:30" x14ac:dyDescent="0.2">
      <c r="A717" s="101">
        <f>SUM(B717:J717)</f>
        <v>118.85000000000001</v>
      </c>
      <c r="B717" s="95">
        <v>31.5</v>
      </c>
      <c r="D717" s="28">
        <v>8.1999999999999993</v>
      </c>
      <c r="F717" s="43">
        <v>24.8</v>
      </c>
      <c r="H717" s="77">
        <v>46.15</v>
      </c>
      <c r="J717" s="41">
        <v>8.1999999999999993</v>
      </c>
      <c r="K717" s="51"/>
      <c r="M717" s="51"/>
      <c r="V717" s="102"/>
      <c r="Z717" s="102"/>
      <c r="AB717" s="71"/>
      <c r="AD717" s="71"/>
    </row>
    <row r="718" spans="1:30" x14ac:dyDescent="0.2">
      <c r="A718" s="107"/>
      <c r="B718" s="12" t="s">
        <v>107</v>
      </c>
      <c r="D718" s="12" t="s">
        <v>107</v>
      </c>
      <c r="K718" s="51"/>
      <c r="M718" s="51"/>
      <c r="T718" s="71"/>
      <c r="V718" s="102"/>
      <c r="Z718" s="102"/>
      <c r="AB718" s="71"/>
      <c r="AD718" s="71"/>
    </row>
    <row r="719" spans="1:30" x14ac:dyDescent="0.2">
      <c r="A719" s="51"/>
      <c r="B719" s="50"/>
      <c r="C719" s="50"/>
      <c r="D719" s="50"/>
      <c r="E719" s="50"/>
      <c r="F719" s="50"/>
      <c r="G719" s="50"/>
      <c r="H719" s="50"/>
      <c r="I719" s="50"/>
      <c r="J719" s="50"/>
      <c r="K719" s="51"/>
      <c r="M719" s="51"/>
      <c r="S719" s="2"/>
      <c r="T719" s="71"/>
    </row>
    <row r="720" spans="1:30" x14ac:dyDescent="0.2">
      <c r="A720" s="53" t="s">
        <v>300</v>
      </c>
      <c r="B720" s="64" t="s">
        <v>161</v>
      </c>
      <c r="C720" s="2"/>
      <c r="D720" s="6" t="s">
        <v>157</v>
      </c>
      <c r="E720" s="2"/>
      <c r="F720" s="19" t="s">
        <v>211</v>
      </c>
      <c r="G720" s="2"/>
      <c r="H720" s="64" t="s">
        <v>4</v>
      </c>
      <c r="J720" s="42" t="s">
        <v>87</v>
      </c>
      <c r="K720" s="51"/>
      <c r="L720" s="57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</row>
    <row r="721" spans="1:30" x14ac:dyDescent="0.2">
      <c r="A721" s="54" t="s">
        <v>54</v>
      </c>
      <c r="B721" s="22" t="s">
        <v>265</v>
      </c>
      <c r="D721" s="8" t="s">
        <v>267</v>
      </c>
      <c r="F721" s="20" t="s">
        <v>250</v>
      </c>
      <c r="H721" s="22" t="s">
        <v>268</v>
      </c>
      <c r="J721" s="37" t="s">
        <v>230</v>
      </c>
      <c r="K721" s="51"/>
      <c r="L721" s="65">
        <f>COUNTIF(N721:AD721, "WIN")/COUNTA(N721:AD721)</f>
        <v>0.88888888888888884</v>
      </c>
      <c r="M721" s="51"/>
      <c r="N721" s="58" t="s">
        <v>270</v>
      </c>
      <c r="P721" s="58" t="s">
        <v>270</v>
      </c>
      <c r="R721" s="61" t="s">
        <v>273</v>
      </c>
      <c r="T721" s="58" t="s">
        <v>270</v>
      </c>
      <c r="V721" s="58" t="s">
        <v>270</v>
      </c>
      <c r="X721" s="58" t="s">
        <v>270</v>
      </c>
      <c r="Z721" s="58" t="s">
        <v>270</v>
      </c>
      <c r="AA721" s="2"/>
      <c r="AB721" s="58" t="s">
        <v>270</v>
      </c>
      <c r="AC721" s="2"/>
      <c r="AD721" s="58" t="s">
        <v>270</v>
      </c>
    </row>
    <row r="722" spans="1:30" x14ac:dyDescent="0.2">
      <c r="A722" s="101">
        <f>SUM(B722:J722)</f>
        <v>71.55</v>
      </c>
      <c r="B722" s="95">
        <v>18</v>
      </c>
      <c r="D722" s="27">
        <v>4.8</v>
      </c>
      <c r="F722" s="91">
        <v>11.2</v>
      </c>
      <c r="H722" s="61">
        <v>5.6</v>
      </c>
      <c r="J722" s="77">
        <v>31.95</v>
      </c>
      <c r="K722" s="51"/>
      <c r="L722" s="65">
        <f>COUNTIF(N722:AD722, "WIN")/COUNTA(N722:AD722)</f>
        <v>0.88888888888888884</v>
      </c>
      <c r="M722" s="51"/>
      <c r="N722" s="58" t="s">
        <v>270</v>
      </c>
      <c r="P722" s="58" t="s">
        <v>270</v>
      </c>
      <c r="R722" s="61" t="s">
        <v>273</v>
      </c>
      <c r="T722" s="58" t="s">
        <v>270</v>
      </c>
      <c r="V722" s="58" t="s">
        <v>270</v>
      </c>
      <c r="X722" s="58" t="s">
        <v>270</v>
      </c>
      <c r="Z722" s="58" t="s">
        <v>270</v>
      </c>
      <c r="AB722" s="58" t="s">
        <v>270</v>
      </c>
      <c r="AD722" s="58" t="s">
        <v>270</v>
      </c>
    </row>
    <row r="723" spans="1:30" x14ac:dyDescent="0.2">
      <c r="A723" s="101">
        <f>SUM(B723:J723)</f>
        <v>77.25</v>
      </c>
      <c r="B723" s="95">
        <v>22.5</v>
      </c>
      <c r="D723" s="27">
        <v>6</v>
      </c>
      <c r="F723" s="91">
        <v>11.2</v>
      </c>
      <c r="H723" s="61">
        <v>5.6</v>
      </c>
      <c r="J723" s="77">
        <v>31.95</v>
      </c>
      <c r="K723" s="51"/>
      <c r="M723" s="51"/>
      <c r="S723" s="72"/>
      <c r="X723" s="155"/>
      <c r="Z723" s="72"/>
      <c r="AB723" s="102"/>
      <c r="AD723" s="71"/>
    </row>
    <row r="724" spans="1:30" x14ac:dyDescent="0.2">
      <c r="A724" s="63">
        <f>SUM(B724:J724)</f>
        <v>106.25</v>
      </c>
      <c r="B724" s="95">
        <f>27</f>
        <v>27</v>
      </c>
      <c r="C724" s="13"/>
      <c r="D724" s="27">
        <v>8</v>
      </c>
      <c r="E724" s="13"/>
      <c r="F724" s="91">
        <v>16.7</v>
      </c>
      <c r="G724" s="13"/>
      <c r="H724" s="61">
        <v>8.4</v>
      </c>
      <c r="J724" s="77">
        <f>46.15</f>
        <v>46.15</v>
      </c>
      <c r="K724" s="51"/>
      <c r="M724" s="51"/>
      <c r="X724" s="155"/>
      <c r="Z724" s="72"/>
      <c r="AB724" s="102"/>
      <c r="AD724" s="71"/>
    </row>
    <row r="725" spans="1:30" x14ac:dyDescent="0.2">
      <c r="A725" s="101">
        <f>SUM(B725:J725)</f>
        <v>110.95000000000002</v>
      </c>
      <c r="B725" s="95">
        <v>31.5</v>
      </c>
      <c r="D725" s="41">
        <v>8.1999999999999993</v>
      </c>
      <c r="F725" s="91">
        <v>16.7</v>
      </c>
      <c r="H725" s="61">
        <v>8.4</v>
      </c>
      <c r="J725" s="77">
        <v>46.15</v>
      </c>
      <c r="K725" s="51"/>
      <c r="M725" s="51"/>
      <c r="X725" s="155"/>
      <c r="Z725" s="72"/>
      <c r="AA725" s="13"/>
      <c r="AB725" s="102"/>
      <c r="AC725" s="13"/>
      <c r="AD725" s="71"/>
    </row>
    <row r="726" spans="1:30" x14ac:dyDescent="0.2">
      <c r="A726" s="107"/>
      <c r="B726" s="12" t="s">
        <v>107</v>
      </c>
      <c r="D726" s="12" t="s">
        <v>107</v>
      </c>
      <c r="K726" s="51"/>
      <c r="M726" s="51"/>
      <c r="X726" s="155"/>
      <c r="Z726" s="72"/>
      <c r="AB726" s="102"/>
      <c r="AD726" s="71"/>
    </row>
  </sheetData>
  <conditionalFormatting sqref="B35">
    <cfRule type="colorScale" priority="1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43">
    <cfRule type="colorScale" priority="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51">
    <cfRule type="colorScale" priority="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7">
    <cfRule type="colorScale" priority="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83">
    <cfRule type="colorScale" priority="1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07">
    <cfRule type="colorScale" priority="1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25">
    <cfRule type="colorScale" priority="1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64">
    <cfRule type="colorScale" priority="1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72">
    <cfRule type="colorScale" priority="1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188">
    <cfRule type="colorScale" priority="1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237">
    <cfRule type="colorScale" priority="2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285">
    <cfRule type="colorScale" priority="2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333">
    <cfRule type="colorScale" priority="2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381">
    <cfRule type="colorScale" priority="2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429">
    <cfRule type="colorScale" priority="2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477">
    <cfRule type="colorScale" priority="2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525">
    <cfRule type="colorScale" priority="2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573">
    <cfRule type="colorScale" priority="2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38">
    <cfRule type="colorScale" priority="2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45">
    <cfRule type="colorScale" priority="2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46">
    <cfRule type="colorScale" priority="2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86">
    <cfRule type="colorScale" priority="2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694">
    <cfRule type="colorScale" priority="2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718">
    <cfRule type="colorScale" priority="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B726">
    <cfRule type="colorScale" priority="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67">
    <cfRule type="colorScale" priority="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727">
    <cfRule type="colorScale" priority="4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D35">
    <cfRule type="colorScale" priority="10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51">
    <cfRule type="colorScale" priority="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67">
    <cfRule type="colorScale" priority="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83">
    <cfRule type="colorScale" priority="1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07">
    <cfRule type="colorScale" priority="1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25">
    <cfRule type="colorScale" priority="1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40">
    <cfRule type="colorScale" priority="1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64">
    <cfRule type="colorScale" priority="1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646">
    <cfRule type="colorScale" priority="2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694">
    <cfRule type="colorScale" priority="2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718">
    <cfRule type="colorScale" priority="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726">
    <cfRule type="colorScale" priority="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67">
    <cfRule type="colorScale" priority="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35">
    <cfRule type="colorScale" priority="10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43">
    <cfRule type="colorScale" priority="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51">
    <cfRule type="colorScale" priority="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59">
    <cfRule type="colorScale" priority="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67">
    <cfRule type="colorScale" priority="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83">
    <cfRule type="colorScale" priority="1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07">
    <cfRule type="colorScale" priority="1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15">
    <cfRule type="colorScale" priority="1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25">
    <cfRule type="colorScale" priority="1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40">
    <cfRule type="colorScale" priority="1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64">
    <cfRule type="colorScale" priority="1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220">
    <cfRule type="colorScale" priority="1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269">
    <cfRule type="colorScale" priority="2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621">
    <cfRule type="colorScale" priority="2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35">
    <cfRule type="colorScale" priority="1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43">
    <cfRule type="colorScale" priority="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51">
    <cfRule type="colorScale" priority="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59">
    <cfRule type="colorScale" priority="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7">
    <cfRule type="colorScale" priority="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83">
    <cfRule type="colorScale" priority="1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15">
    <cfRule type="colorScale" priority="1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40">
    <cfRule type="colorScale" priority="1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72">
    <cfRule type="colorScale" priority="1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88">
    <cfRule type="colorScale" priority="1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220">
    <cfRule type="colorScale" priority="1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237">
    <cfRule type="colorScale" priority="2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269">
    <cfRule type="colorScale" priority="2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285">
    <cfRule type="colorScale" priority="2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333">
    <cfRule type="colorScale" priority="2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381">
    <cfRule type="colorScale" priority="2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429">
    <cfRule type="colorScale" priority="2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477">
    <cfRule type="colorScale" priority="2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525">
    <cfRule type="colorScale" priority="2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573">
    <cfRule type="colorScale" priority="2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21">
    <cfRule type="colorScale" priority="2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22">
    <cfRule type="colorScale" priority="2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38">
    <cfRule type="colorScale" priority="2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45">
    <cfRule type="colorScale" priority="2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46">
    <cfRule type="colorScale" priority="2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70">
    <cfRule type="colorScale" priority="2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86">
    <cfRule type="colorScale" priority="2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694">
    <cfRule type="colorScale" priority="2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67">
    <cfRule type="colorScale" priority="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35">
    <cfRule type="colorScale" priority="1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43">
    <cfRule type="colorScale" priority="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51">
    <cfRule type="colorScale" priority="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67">
    <cfRule type="colorScale" priority="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83">
    <cfRule type="colorScale" priority="1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72">
    <cfRule type="colorScale" priority="1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727">
    <cfRule type="colorScale" priority="4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22:L28 L52 L60 L36:L44 L68">
    <cfRule type="colorScale" priority="13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29:L35">
    <cfRule type="colorScale" priority="12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45:L51">
    <cfRule type="colorScale" priority="13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53:L59">
    <cfRule type="colorScale" priority="12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61:L67">
    <cfRule type="colorScale" priority="12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0:L76 L100 L108 L116:L118 L84:L92">
    <cfRule type="colorScale" priority="17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7:L83">
    <cfRule type="colorScale" priority="15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3:L99">
    <cfRule type="colorScale" priority="16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02">
    <cfRule type="colorScale" priority="11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03:L107 L101">
    <cfRule type="colorScale" priority="16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09:L115">
    <cfRule type="colorScale" priority="15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19:L125">
    <cfRule type="colorScale" priority="14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27:L149 L157 L165:L173">
    <cfRule type="colorScale" priority="19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51">
    <cfRule type="colorScale" priority="11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52:L156 L150">
    <cfRule type="colorScale" priority="18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59">
    <cfRule type="colorScale" priority="11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60:L164 L158">
    <cfRule type="colorScale" priority="18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75:L704">
    <cfRule type="colorScale" priority="20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05:L710">
    <cfRule type="colorScale" priority="5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12 L752 L715:L720 L723:L727">
    <cfRule type="colorScale" priority="5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13">
    <cfRule type="colorScale" priority="3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14">
    <cfRule type="colorScale" priority="3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21">
    <cfRule type="colorScale" priority="3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22">
    <cfRule type="colorScale" priority="3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53:L776">
    <cfRule type="colorScale" priority="7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34">
    <cfRule type="colorScale" priority="17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713">
    <cfRule type="colorScale" priority="3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714">
    <cfRule type="colorScale" priority="3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714">
    <cfRule type="colorScale" priority="4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R713:R714">
    <cfRule type="colorScale" priority="4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R721:R722">
    <cfRule type="colorScale" priority="5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T166">
    <cfRule type="colorScale" priority="18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V714">
    <cfRule type="colorScale" priority="4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X713">
    <cfRule type="colorScale" priority="3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Z206">
    <cfRule type="colorScale" priority="13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Z714">
    <cfRule type="colorScale" priority="4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AB206">
    <cfRule type="colorScale" priority="13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AI8:AL8 AI9:AK9 AH2:AL7">
    <cfRule type="colorScale" priority="2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pageMargins left="0.7" right="0.7" top="0.75" bottom="0.75" header="0.3" footer="0.3"/>
  <pageSetup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E361-A9C2-724D-B6C7-73AFF292A6E8}">
  <dimension ref="A1:Y55"/>
  <sheetViews>
    <sheetView zoomScale="85" zoomScaleNormal="85" workbookViewId="0">
      <pane xSplit="10" topLeftCell="S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9.28125" style="161" bestFit="1" customWidth="1"/>
    <col min="9" max="9" width="7.398437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5" width="9.01171875" style="161" customWidth="1"/>
    <col min="16" max="16" width="2.28515625" style="198" customWidth="1"/>
    <col min="17" max="17" width="9.01171875" style="161" customWidth="1"/>
    <col min="18" max="18" width="2.28515625" style="198" customWidth="1"/>
    <col min="19" max="19" width="9.01171875" style="161" customWidth="1"/>
    <col min="20" max="20" width="2.28515625" style="198" customWidth="1"/>
    <col min="21" max="21" width="9.01171875" style="161" bestFit="1" customWidth="1"/>
    <col min="22" max="22" width="9.01171875" style="161" customWidth="1"/>
    <col min="23" max="23" width="2.28515625" style="198" customWidth="1"/>
    <col min="24" max="24" width="8.47265625" style="161" customWidth="1"/>
    <col min="25" max="25" width="2.28515625" style="161" customWidth="1"/>
    <col min="26" max="43" width="8.47265625" style="161" customWidth="1"/>
    <col min="44" max="16384" width="8.47265625" style="161"/>
  </cols>
  <sheetData>
    <row r="1" spans="1:25" x14ac:dyDescent="0.2">
      <c r="A1" s="161" t="s">
        <v>353</v>
      </c>
      <c r="K1" s="198"/>
      <c r="L1" s="198"/>
      <c r="N1" s="198"/>
      <c r="O1" s="198"/>
      <c r="Q1" s="198"/>
      <c r="S1" s="198"/>
      <c r="U1" s="198"/>
      <c r="V1" s="198"/>
      <c r="X1" s="198"/>
      <c r="Y1" s="198"/>
    </row>
    <row r="2" spans="1:25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57" t="s">
        <v>557</v>
      </c>
      <c r="P2" s="200"/>
      <c r="Q2" s="57" t="s">
        <v>561</v>
      </c>
      <c r="R2" s="200"/>
      <c r="S2" s="57" t="s">
        <v>563</v>
      </c>
      <c r="T2" s="200"/>
      <c r="U2" s="62" t="s">
        <v>564</v>
      </c>
      <c r="V2" s="57" t="s">
        <v>565</v>
      </c>
      <c r="W2" s="200"/>
      <c r="X2" s="57" t="s">
        <v>566</v>
      </c>
      <c r="Y2" s="200"/>
    </row>
    <row r="3" spans="1:25" ht="14.25" customHeight="1" x14ac:dyDescent="0.2">
      <c r="A3" s="179" t="s">
        <v>558</v>
      </c>
      <c r="B3" s="179" t="s">
        <v>574</v>
      </c>
      <c r="C3" s="218" t="s">
        <v>1</v>
      </c>
      <c r="D3" s="218" t="s">
        <v>275</v>
      </c>
      <c r="E3" s="128" t="s">
        <v>576</v>
      </c>
      <c r="F3" s="219" t="s">
        <v>577</v>
      </c>
      <c r="G3" s="42" t="s">
        <v>587</v>
      </c>
      <c r="H3" s="210">
        <f>H21</f>
        <v>0.44444444444444442</v>
      </c>
      <c r="I3" s="175" t="str">
        <f>I35</f>
        <v>N/A</v>
      </c>
      <c r="J3" s="200"/>
      <c r="K3" s="203" t="s">
        <v>578</v>
      </c>
      <c r="L3" s="179" t="s">
        <v>52</v>
      </c>
      <c r="M3" s="200"/>
      <c r="N3" s="179" t="s">
        <v>579</v>
      </c>
      <c r="O3" s="203" t="s">
        <v>580</v>
      </c>
      <c r="P3" s="200"/>
      <c r="Q3" s="203" t="s">
        <v>53</v>
      </c>
      <c r="R3" s="200"/>
      <c r="S3" s="179" t="s">
        <v>574</v>
      </c>
      <c r="T3" s="200"/>
      <c r="U3" s="203" t="s">
        <v>582</v>
      </c>
      <c r="V3" s="203" t="s">
        <v>582</v>
      </c>
      <c r="W3" s="200"/>
      <c r="X3" s="203" t="s">
        <v>583</v>
      </c>
      <c r="Y3" s="200"/>
    </row>
    <row r="4" spans="1:25" x14ac:dyDescent="0.2">
      <c r="A4" s="179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1" t="s">
        <v>585</v>
      </c>
      <c r="H4" s="175">
        <f>H23</f>
        <v>0.875</v>
      </c>
      <c r="I4" s="175">
        <f>I23</f>
        <v>0.77777777777777779</v>
      </c>
      <c r="J4" s="200"/>
      <c r="K4" s="216" t="s">
        <v>153</v>
      </c>
      <c r="L4" s="128" t="s">
        <v>90</v>
      </c>
      <c r="M4" s="200"/>
      <c r="N4" s="42" t="s">
        <v>586</v>
      </c>
      <c r="O4" s="42" t="s">
        <v>586</v>
      </c>
      <c r="P4" s="200"/>
      <c r="Q4" s="19" t="s">
        <v>88</v>
      </c>
      <c r="R4" s="200"/>
      <c r="S4" s="42" t="s">
        <v>149</v>
      </c>
      <c r="T4" s="200"/>
      <c r="U4" s="6" t="s">
        <v>284</v>
      </c>
      <c r="V4" s="19" t="s">
        <v>555</v>
      </c>
      <c r="W4" s="200"/>
      <c r="X4" s="42" t="s">
        <v>587</v>
      </c>
      <c r="Y4" s="200"/>
    </row>
    <row r="5" spans="1:25" x14ac:dyDescent="0.2">
      <c r="A5" s="179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H25</f>
        <v>0.625</v>
      </c>
      <c r="I5" s="175">
        <f>I25</f>
        <v>0.62962962962962965</v>
      </c>
      <c r="J5" s="200"/>
      <c r="K5" s="19" t="s">
        <v>88</v>
      </c>
      <c r="L5" s="19" t="s">
        <v>88</v>
      </c>
      <c r="M5" s="200"/>
      <c r="N5" s="128" t="s">
        <v>576</v>
      </c>
      <c r="O5" s="218" t="s">
        <v>1</v>
      </c>
      <c r="P5" s="200"/>
      <c r="Q5" s="6" t="s">
        <v>584</v>
      </c>
      <c r="R5" s="200"/>
      <c r="S5" s="128" t="s">
        <v>90</v>
      </c>
      <c r="T5" s="200"/>
      <c r="U5" s="6" t="s">
        <v>383</v>
      </c>
      <c r="V5" s="6" t="s">
        <v>383</v>
      </c>
      <c r="W5" s="200"/>
      <c r="X5" s="42" t="s">
        <v>589</v>
      </c>
      <c r="Y5" s="200"/>
    </row>
    <row r="6" spans="1:25" ht="16.5" customHeight="1" x14ac:dyDescent="0.2">
      <c r="A6" s="179" t="s">
        <v>569</v>
      </c>
      <c r="B6" s="179" t="s">
        <v>574</v>
      </c>
      <c r="C6" s="19" t="s">
        <v>555</v>
      </c>
      <c r="D6" s="216" t="s">
        <v>375</v>
      </c>
      <c r="E6" s="6" t="s">
        <v>2</v>
      </c>
      <c r="F6" s="326" t="s">
        <v>598</v>
      </c>
      <c r="G6" s="218" t="s">
        <v>5</v>
      </c>
      <c r="H6" s="175">
        <f>H43</f>
        <v>0.33333333333333331</v>
      </c>
      <c r="I6" s="210">
        <f>I27</f>
        <v>0.51851851851851849</v>
      </c>
      <c r="J6" s="200"/>
      <c r="K6" s="19" t="s">
        <v>89</v>
      </c>
      <c r="L6" s="218" t="s">
        <v>463</v>
      </c>
      <c r="M6" s="200"/>
      <c r="N6" s="215" t="s">
        <v>594</v>
      </c>
      <c r="O6" s="128" t="s">
        <v>595</v>
      </c>
      <c r="P6" s="200"/>
      <c r="Q6" s="6" t="s">
        <v>348</v>
      </c>
      <c r="R6" s="200"/>
      <c r="S6" s="128" t="s">
        <v>381</v>
      </c>
      <c r="T6" s="200"/>
      <c r="U6" s="6" t="s">
        <v>376</v>
      </c>
      <c r="V6" s="6" t="s">
        <v>376</v>
      </c>
      <c r="W6" s="200"/>
      <c r="X6" s="19" t="s">
        <v>590</v>
      </c>
      <c r="Y6" s="200"/>
    </row>
    <row r="7" spans="1:25" ht="12.75" customHeight="1" x14ac:dyDescent="0.2">
      <c r="A7" s="179" t="s">
        <v>573</v>
      </c>
      <c r="B7" s="203" t="s">
        <v>53</v>
      </c>
      <c r="C7" s="42" t="s">
        <v>586</v>
      </c>
      <c r="D7" s="42" t="s">
        <v>592</v>
      </c>
      <c r="E7" s="215" t="s">
        <v>200</v>
      </c>
      <c r="F7" s="6" t="s">
        <v>201</v>
      </c>
      <c r="G7" s="19" t="s">
        <v>198</v>
      </c>
      <c r="H7" s="65">
        <f>H48</f>
        <v>0.33333333333333331</v>
      </c>
      <c r="I7" s="65" t="str">
        <f>I45</f>
        <v>N/A</v>
      </c>
      <c r="J7" s="200"/>
      <c r="K7" s="6" t="s">
        <v>348</v>
      </c>
      <c r="L7" s="215" t="s">
        <v>594</v>
      </c>
      <c r="M7" s="200"/>
      <c r="N7" s="250" t="s">
        <v>596</v>
      </c>
      <c r="O7" s="215" t="s">
        <v>543</v>
      </c>
      <c r="P7" s="200"/>
      <c r="Q7" s="19" t="s">
        <v>89</v>
      </c>
      <c r="R7" s="200"/>
      <c r="S7" s="218" t="s">
        <v>378</v>
      </c>
      <c r="T7" s="200"/>
      <c r="U7" s="42" t="s">
        <v>213</v>
      </c>
      <c r="V7" s="42" t="s">
        <v>213</v>
      </c>
      <c r="W7" s="200"/>
      <c r="X7" s="6" t="s">
        <v>2</v>
      </c>
      <c r="Y7" s="200"/>
    </row>
    <row r="8" spans="1:25" x14ac:dyDescent="0.2">
      <c r="J8" s="200"/>
      <c r="K8" s="6" t="s">
        <v>599</v>
      </c>
      <c r="L8" s="216" t="s">
        <v>278</v>
      </c>
      <c r="M8" s="200"/>
      <c r="N8" s="218" t="s">
        <v>600</v>
      </c>
      <c r="O8" s="42" t="s">
        <v>498</v>
      </c>
      <c r="P8" s="200"/>
      <c r="Q8" s="216" t="s">
        <v>585</v>
      </c>
      <c r="R8" s="200"/>
      <c r="S8" s="216" t="s">
        <v>278</v>
      </c>
      <c r="T8" s="200"/>
      <c r="U8" s="19" t="s">
        <v>555</v>
      </c>
      <c r="V8" s="6" t="s">
        <v>284</v>
      </c>
      <c r="W8" s="200"/>
      <c r="X8" s="326" t="s">
        <v>520</v>
      </c>
      <c r="Y8" s="200"/>
    </row>
    <row r="9" spans="1:25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0.125</v>
      </c>
      <c r="L9" s="175">
        <f>H13</f>
        <v>0.625</v>
      </c>
      <c r="M9" s="200"/>
      <c r="N9" s="175">
        <f>H15</f>
        <v>0.625</v>
      </c>
      <c r="O9" s="65">
        <f>COUNTIF(O$11:O$45, "LOSE")/(COUNTIF(O$11:O$45, "WIN")+COUNTIF(O$11:O$45, "LOSE"))</f>
        <v>0.70370370370370372</v>
      </c>
      <c r="P9" s="200"/>
      <c r="Q9" s="175">
        <f>H23</f>
        <v>0.875</v>
      </c>
      <c r="R9" s="200"/>
      <c r="S9" s="175">
        <f>H25</f>
        <v>0.625</v>
      </c>
      <c r="T9" s="200"/>
      <c r="U9" s="175">
        <f>H27</f>
        <v>0.375</v>
      </c>
      <c r="V9" s="175">
        <f>H28</f>
        <v>0.25</v>
      </c>
      <c r="W9" s="200"/>
      <c r="X9" s="175">
        <f>H31</f>
        <v>0.25</v>
      </c>
      <c r="Y9" s="200"/>
    </row>
    <row r="10" spans="1:25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COUNTIF(K$11:K$45, "LOSE")/(COUNTIF(K$11:K$45, "WIN")+COUNTIF(K$11:K$45, "LOSE"))</f>
        <v>0.33333333333333331</v>
      </c>
      <c r="L10" s="65">
        <f>COUNTIF(L$11:L$45, "LOSE")/(COUNTIF(L$11:L$45, "WIN")+COUNTIF(L$11:L$45, "LOSE"))</f>
        <v>0.40740740740740738</v>
      </c>
      <c r="M10" s="200"/>
      <c r="N10" s="65">
        <f>COUNTIF(N$11:N$45, "LOSE")/(COUNTIF(N$11:N$45, "WIN")+COUNTIF(N$11:N$45, "LOSE"))</f>
        <v>0.66666666666666663</v>
      </c>
      <c r="O10" s="65">
        <f>H16</f>
        <v>0.5</v>
      </c>
      <c r="P10" s="200"/>
      <c r="Q10" s="65">
        <f>COUNTIF(Q$11:Q$45, "LOSE")/(COUNTIF(Q$11:Q$45, "WIN")+COUNTIF(Q$11:Q$45, "LOSE"))</f>
        <v>0.77777777777777779</v>
      </c>
      <c r="R10" s="200"/>
      <c r="S10" s="65">
        <f>COUNTIF(S$11:S$45, "LOSE")/(COUNTIF(S$11:S$45, "WIN")+COUNTIF(S$11:S$45, "LOSE"))</f>
        <v>0.62962962962962965</v>
      </c>
      <c r="T10" s="200"/>
      <c r="U10" s="65">
        <f>COUNTIF(U$11:U$45, "LOSE")/(COUNTIF(U$11:U$45, "WIN")+COUNTIF(U$11:U$45, "LOSE"))</f>
        <v>0.51851851851851849</v>
      </c>
      <c r="V10" s="65">
        <f>COUNTIF(V$11:V$45, "LOSE")/(COUNTIF(V$11:V$45, "WIN")+COUNTIF(V$11:V$45, "LOSE"))</f>
        <v>0.59259259259259256</v>
      </c>
      <c r="W10" s="200"/>
      <c r="X10" s="65">
        <f>COUNTIF(X$11:X$45, "LOSE")/(COUNTIF(X$11:X$45, "WIN")+COUNTIF(X$11:X$45, "LOSE"))</f>
        <v>0.70370370370370372</v>
      </c>
      <c r="Y10" s="200"/>
    </row>
    <row r="11" spans="1:25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P11" s="200"/>
      <c r="R11" s="200"/>
      <c r="T11" s="200"/>
      <c r="W11" s="200"/>
      <c r="Y11" s="200"/>
    </row>
    <row r="12" spans="1:25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COUNTIF(J12:X12, "WIN")/(COUNTIF(J12:X12, "WIN")+COUNTIF(J12:X12, "LOSE"))</f>
        <v>0.125</v>
      </c>
      <c r="I12" s="65">
        <f>K10</f>
        <v>0.33333333333333331</v>
      </c>
      <c r="J12" s="200"/>
      <c r="K12" s="324" t="s">
        <v>384</v>
      </c>
      <c r="L12" s="328" t="s">
        <v>273</v>
      </c>
      <c r="M12" s="200"/>
      <c r="N12" s="328" t="s">
        <v>273</v>
      </c>
      <c r="O12" s="320" t="s">
        <v>273</v>
      </c>
      <c r="P12" s="200"/>
      <c r="Q12" s="328" t="s">
        <v>273</v>
      </c>
      <c r="R12" s="200"/>
      <c r="S12" s="328" t="s">
        <v>273</v>
      </c>
      <c r="T12" s="200"/>
      <c r="U12" s="328" t="s">
        <v>273</v>
      </c>
      <c r="V12" s="320" t="s">
        <v>273</v>
      </c>
      <c r="W12" s="200"/>
      <c r="X12" s="329" t="s">
        <v>270</v>
      </c>
      <c r="Y12" s="200"/>
    </row>
    <row r="13" spans="1:25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COUNTIF(J13:X13, "WIN")/(COUNTIF(J13:X13, "WIN")+COUNTIF(J13:X13, "LOSE"))</f>
        <v>0.625</v>
      </c>
      <c r="I13" s="65">
        <f>L10</f>
        <v>0.40740740740740738</v>
      </c>
      <c r="K13" s="329" t="s">
        <v>270</v>
      </c>
      <c r="L13" s="324" t="s">
        <v>384</v>
      </c>
      <c r="N13" s="328" t="s">
        <v>273</v>
      </c>
      <c r="O13" s="321" t="s">
        <v>270</v>
      </c>
      <c r="Q13" s="329" t="s">
        <v>270</v>
      </c>
      <c r="S13" s="328" t="s">
        <v>273</v>
      </c>
      <c r="U13" s="329" t="s">
        <v>270</v>
      </c>
      <c r="V13" s="321" t="s">
        <v>270</v>
      </c>
      <c r="X13" s="328" t="s">
        <v>273</v>
      </c>
      <c r="Y13" s="198"/>
    </row>
    <row r="14" spans="1:25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P14" s="200"/>
      <c r="R14" s="200"/>
      <c r="T14" s="200"/>
      <c r="W14" s="200"/>
      <c r="Y14" s="200"/>
    </row>
    <row r="15" spans="1:25" x14ac:dyDescent="0.2">
      <c r="A15" s="62" t="s">
        <v>556</v>
      </c>
      <c r="B15" s="179" t="s">
        <v>579</v>
      </c>
      <c r="C15" s="42" t="s">
        <v>586</v>
      </c>
      <c r="D15" s="128" t="s">
        <v>576</v>
      </c>
      <c r="E15" s="215" t="s">
        <v>594</v>
      </c>
      <c r="F15" s="250" t="s">
        <v>596</v>
      </c>
      <c r="G15" s="218" t="s">
        <v>600</v>
      </c>
      <c r="H15" s="65">
        <f t="shared" ref="H15:H21" si="0">COUNTIF(J15:X15, "WIN")/(COUNTIF(J15:X15, "WIN")+COUNTIF(J15:X15, "LOSE"))</f>
        <v>0.625</v>
      </c>
      <c r="I15" s="65">
        <f>N10</f>
        <v>0.66666666666666663</v>
      </c>
      <c r="K15" s="329" t="s">
        <v>270</v>
      </c>
      <c r="L15" s="329" t="s">
        <v>270</v>
      </c>
      <c r="N15" s="324" t="s">
        <v>384</v>
      </c>
      <c r="O15" s="321" t="s">
        <v>270</v>
      </c>
      <c r="Q15" s="328" t="s">
        <v>273</v>
      </c>
      <c r="S15" s="329" t="s">
        <v>270</v>
      </c>
      <c r="U15" s="329" t="s">
        <v>270</v>
      </c>
      <c r="V15" s="320" t="s">
        <v>273</v>
      </c>
      <c r="W15" s="200"/>
      <c r="X15" s="328" t="s">
        <v>273</v>
      </c>
      <c r="Y15" s="200"/>
    </row>
    <row r="16" spans="1:25" x14ac:dyDescent="0.2">
      <c r="A16" s="57" t="s">
        <v>557</v>
      </c>
      <c r="B16" s="203" t="s">
        <v>580</v>
      </c>
      <c r="C16" s="42" t="s">
        <v>586</v>
      </c>
      <c r="D16" s="218" t="s">
        <v>1</v>
      </c>
      <c r="E16" s="128" t="s">
        <v>595</v>
      </c>
      <c r="F16" s="215" t="s">
        <v>543</v>
      </c>
      <c r="G16" s="42" t="s">
        <v>498</v>
      </c>
      <c r="H16" s="65">
        <f t="shared" si="0"/>
        <v>0.5</v>
      </c>
      <c r="I16" s="65">
        <f>O9</f>
        <v>0.70370370370370372</v>
      </c>
      <c r="K16" s="321" t="s">
        <v>270</v>
      </c>
      <c r="L16" s="320" t="s">
        <v>273</v>
      </c>
      <c r="N16" s="321" t="s">
        <v>270</v>
      </c>
      <c r="O16" s="324" t="s">
        <v>384</v>
      </c>
      <c r="Q16" s="320" t="s">
        <v>273</v>
      </c>
      <c r="S16" s="321" t="s">
        <v>270</v>
      </c>
      <c r="U16" s="320" t="s">
        <v>273</v>
      </c>
      <c r="V16" s="321" t="s">
        <v>270</v>
      </c>
      <c r="W16" s="200"/>
      <c r="X16" s="320" t="s">
        <v>273</v>
      </c>
      <c r="Y16" s="200"/>
    </row>
    <row r="17" spans="1:25" x14ac:dyDescent="0.2">
      <c r="A17" s="62" t="s">
        <v>609</v>
      </c>
      <c r="B17" s="179" t="s">
        <v>574</v>
      </c>
      <c r="C17" s="218" t="s">
        <v>1</v>
      </c>
      <c r="D17" s="42" t="s">
        <v>587</v>
      </c>
      <c r="E17" s="218" t="s">
        <v>5</v>
      </c>
      <c r="F17" s="128" t="s">
        <v>595</v>
      </c>
      <c r="G17" s="216" t="s">
        <v>153</v>
      </c>
      <c r="H17" s="65">
        <f t="shared" si="0"/>
        <v>0.55555555555555558</v>
      </c>
      <c r="I17" s="227" t="s">
        <v>82</v>
      </c>
      <c r="K17" s="321" t="s">
        <v>270</v>
      </c>
      <c r="L17" s="321" t="s">
        <v>270</v>
      </c>
      <c r="N17" s="320" t="s">
        <v>273</v>
      </c>
      <c r="O17" s="320" t="s">
        <v>273</v>
      </c>
      <c r="Q17" s="320" t="s">
        <v>273</v>
      </c>
      <c r="S17" s="321" t="s">
        <v>270</v>
      </c>
      <c r="U17" s="321" t="s">
        <v>270</v>
      </c>
      <c r="V17" s="321" t="s">
        <v>270</v>
      </c>
      <c r="W17" s="200"/>
      <c r="X17" s="320" t="s">
        <v>273</v>
      </c>
      <c r="Y17" s="200"/>
    </row>
    <row r="18" spans="1:25" ht="15" customHeight="1" x14ac:dyDescent="0.2">
      <c r="A18" s="57" t="s">
        <v>610</v>
      </c>
      <c r="B18" s="179" t="s">
        <v>574</v>
      </c>
      <c r="C18" s="19" t="s">
        <v>555</v>
      </c>
      <c r="D18" s="218" t="s">
        <v>151</v>
      </c>
      <c r="E18" s="128" t="s">
        <v>595</v>
      </c>
      <c r="F18" s="326" t="s">
        <v>598</v>
      </c>
      <c r="G18" s="216" t="s">
        <v>153</v>
      </c>
      <c r="H18" s="65">
        <f t="shared" si="0"/>
        <v>0.22222222222222221</v>
      </c>
      <c r="I18" s="327" t="s">
        <v>82</v>
      </c>
      <c r="K18" s="321" t="s">
        <v>270</v>
      </c>
      <c r="L18" s="320" t="s">
        <v>273</v>
      </c>
      <c r="N18" s="320" t="s">
        <v>273</v>
      </c>
      <c r="O18" s="320" t="s">
        <v>273</v>
      </c>
      <c r="Q18" s="320" t="s">
        <v>273</v>
      </c>
      <c r="S18" s="320" t="s">
        <v>273</v>
      </c>
      <c r="U18" s="320" t="s">
        <v>273</v>
      </c>
      <c r="V18" s="320" t="s">
        <v>273</v>
      </c>
      <c r="X18" s="321" t="s">
        <v>270</v>
      </c>
      <c r="Y18" s="198"/>
    </row>
    <row r="19" spans="1:25" ht="15" customHeight="1" x14ac:dyDescent="0.2">
      <c r="A19" s="57" t="s">
        <v>610</v>
      </c>
      <c r="B19" s="203" t="s">
        <v>611</v>
      </c>
      <c r="C19" s="42" t="s">
        <v>592</v>
      </c>
      <c r="D19" s="216" t="s">
        <v>153</v>
      </c>
      <c r="E19" s="128" t="s">
        <v>595</v>
      </c>
      <c r="F19" s="326" t="s">
        <v>598</v>
      </c>
      <c r="G19" s="19" t="s">
        <v>555</v>
      </c>
      <c r="H19" s="65">
        <f t="shared" si="0"/>
        <v>0.22222222222222221</v>
      </c>
      <c r="I19" s="327" t="s">
        <v>82</v>
      </c>
      <c r="K19" s="320" t="s">
        <v>273</v>
      </c>
      <c r="L19" s="320" t="s">
        <v>273</v>
      </c>
      <c r="N19" s="320" t="s">
        <v>273</v>
      </c>
      <c r="O19" s="320" t="s">
        <v>273</v>
      </c>
      <c r="Q19" s="320" t="s">
        <v>273</v>
      </c>
      <c r="S19" s="320" t="s">
        <v>273</v>
      </c>
      <c r="U19" s="321" t="s">
        <v>270</v>
      </c>
      <c r="V19" s="321" t="s">
        <v>270</v>
      </c>
      <c r="X19" s="320" t="s">
        <v>273</v>
      </c>
      <c r="Y19" s="198"/>
    </row>
    <row r="20" spans="1:25" ht="15" customHeight="1" x14ac:dyDescent="0.2">
      <c r="A20" s="57" t="s">
        <v>612</v>
      </c>
      <c r="B20" s="179" t="s">
        <v>574</v>
      </c>
      <c r="C20" s="218" t="s">
        <v>1</v>
      </c>
      <c r="D20" s="42" t="s">
        <v>587</v>
      </c>
      <c r="E20" s="128" t="s">
        <v>595</v>
      </c>
      <c r="F20" s="326" t="s">
        <v>520</v>
      </c>
      <c r="G20" s="218" t="s">
        <v>5</v>
      </c>
      <c r="H20" s="65">
        <f t="shared" si="0"/>
        <v>0.44444444444444442</v>
      </c>
      <c r="I20" s="327" t="s">
        <v>82</v>
      </c>
      <c r="K20" s="321" t="s">
        <v>270</v>
      </c>
      <c r="L20" s="320" t="s">
        <v>273</v>
      </c>
      <c r="N20" s="320" t="s">
        <v>273</v>
      </c>
      <c r="O20" s="320" t="s">
        <v>273</v>
      </c>
      <c r="Q20" s="320" t="s">
        <v>273</v>
      </c>
      <c r="S20" s="321" t="s">
        <v>270</v>
      </c>
      <c r="U20" s="321" t="s">
        <v>270</v>
      </c>
      <c r="V20" s="321" t="s">
        <v>270</v>
      </c>
      <c r="X20" s="320" t="s">
        <v>273</v>
      </c>
      <c r="Y20" s="198"/>
    </row>
    <row r="21" spans="1:25" ht="15" customHeight="1" x14ac:dyDescent="0.2">
      <c r="A21" s="179" t="s">
        <v>558</v>
      </c>
      <c r="B21" s="179" t="s">
        <v>574</v>
      </c>
      <c r="C21" s="218" t="s">
        <v>1</v>
      </c>
      <c r="D21" s="218" t="s">
        <v>275</v>
      </c>
      <c r="E21" s="128" t="s">
        <v>576</v>
      </c>
      <c r="F21" s="219" t="s">
        <v>577</v>
      </c>
      <c r="G21" s="42" t="s">
        <v>587</v>
      </c>
      <c r="H21" s="65">
        <f t="shared" si="0"/>
        <v>0.44444444444444442</v>
      </c>
      <c r="I21" s="200"/>
      <c r="K21" s="321" t="s">
        <v>270</v>
      </c>
      <c r="L21" s="320" t="s">
        <v>273</v>
      </c>
      <c r="N21" s="320" t="s">
        <v>273</v>
      </c>
      <c r="O21" s="320" t="s">
        <v>273</v>
      </c>
      <c r="Q21" s="320" t="s">
        <v>273</v>
      </c>
      <c r="S21" s="321" t="s">
        <v>270</v>
      </c>
      <c r="U21" s="321" t="s">
        <v>270</v>
      </c>
      <c r="V21" s="321" t="s">
        <v>270</v>
      </c>
      <c r="X21" s="320" t="s">
        <v>273</v>
      </c>
      <c r="Y21" s="198"/>
    </row>
    <row r="22" spans="1:25" s="198" customFormat="1" x14ac:dyDescent="0.2">
      <c r="A22" s="200"/>
      <c r="B22" s="200"/>
      <c r="C22" s="200"/>
      <c r="D22" s="200"/>
      <c r="E22" s="200"/>
      <c r="F22" s="200"/>
      <c r="G22" s="200"/>
      <c r="H22" s="200"/>
      <c r="J22" s="200"/>
      <c r="M22" s="200"/>
      <c r="P22" s="200"/>
      <c r="R22" s="200"/>
      <c r="T22" s="200"/>
      <c r="W22" s="200"/>
      <c r="Y22" s="200"/>
    </row>
    <row r="23" spans="1:25" s="198" customFormat="1" x14ac:dyDescent="0.2">
      <c r="A23" s="179" t="s">
        <v>561</v>
      </c>
      <c r="B23" s="203" t="s">
        <v>53</v>
      </c>
      <c r="C23" s="19" t="s">
        <v>88</v>
      </c>
      <c r="D23" s="6" t="s">
        <v>584</v>
      </c>
      <c r="E23" s="6" t="s">
        <v>348</v>
      </c>
      <c r="F23" s="19" t="s">
        <v>89</v>
      </c>
      <c r="G23" s="211" t="s">
        <v>585</v>
      </c>
      <c r="H23" s="65">
        <f>COUNTIF(J23:X23, "WIN")/(COUNTIF(J23:X23, "WIN")+COUNTIF(J23:X23, "LOSE"))</f>
        <v>0.875</v>
      </c>
      <c r="I23" s="325">
        <f>Q10</f>
        <v>0.77777777777777779</v>
      </c>
      <c r="J23" s="200"/>
      <c r="K23" s="329" t="s">
        <v>270</v>
      </c>
      <c r="L23" s="328" t="s">
        <v>273</v>
      </c>
      <c r="M23" s="200"/>
      <c r="N23" s="329" t="s">
        <v>270</v>
      </c>
      <c r="O23" s="321" t="s">
        <v>270</v>
      </c>
      <c r="P23" s="200"/>
      <c r="Q23" s="324" t="s">
        <v>384</v>
      </c>
      <c r="R23" s="200"/>
      <c r="S23" s="329" t="s">
        <v>270</v>
      </c>
      <c r="T23" s="200"/>
      <c r="U23" s="329" t="s">
        <v>270</v>
      </c>
      <c r="V23" s="321" t="s">
        <v>270</v>
      </c>
      <c r="W23" s="200"/>
      <c r="X23" s="329" t="s">
        <v>270</v>
      </c>
      <c r="Y23" s="200"/>
    </row>
    <row r="24" spans="1:25" s="198" customForma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M24" s="200"/>
      <c r="P24" s="200"/>
      <c r="R24" s="200"/>
      <c r="T24" s="200"/>
      <c r="W24" s="200"/>
      <c r="Y24" s="200"/>
    </row>
    <row r="25" spans="1:25" s="198" customFormat="1" x14ac:dyDescent="0.2">
      <c r="A25" s="179" t="s">
        <v>563</v>
      </c>
      <c r="B25" s="179" t="s">
        <v>574</v>
      </c>
      <c r="C25" s="42" t="s">
        <v>149</v>
      </c>
      <c r="D25" s="128" t="s">
        <v>90</v>
      </c>
      <c r="E25" s="128" t="s">
        <v>381</v>
      </c>
      <c r="F25" s="218" t="s">
        <v>378</v>
      </c>
      <c r="G25" s="216" t="s">
        <v>278</v>
      </c>
      <c r="H25" s="65">
        <f>COUNTIF(J25:X25, "WIN")/(COUNTIF(J25:X25, "WIN")+COUNTIF(J25:X25, "LOSE"))</f>
        <v>0.625</v>
      </c>
      <c r="I25" s="325">
        <f>S10</f>
        <v>0.62962962962962965</v>
      </c>
      <c r="J25" s="200"/>
      <c r="K25" s="329" t="s">
        <v>270</v>
      </c>
      <c r="L25" s="329" t="s">
        <v>270</v>
      </c>
      <c r="M25" s="200"/>
      <c r="N25" s="328" t="s">
        <v>273</v>
      </c>
      <c r="O25" s="320" t="s">
        <v>273</v>
      </c>
      <c r="P25" s="200"/>
      <c r="Q25" s="328" t="s">
        <v>273</v>
      </c>
      <c r="R25" s="200"/>
      <c r="S25" s="324" t="s">
        <v>384</v>
      </c>
      <c r="T25" s="200"/>
      <c r="U25" s="329" t="s">
        <v>270</v>
      </c>
      <c r="V25" s="321" t="s">
        <v>270</v>
      </c>
      <c r="W25" s="200"/>
      <c r="X25" s="329" t="s">
        <v>270</v>
      </c>
      <c r="Y25" s="200"/>
    </row>
    <row r="26" spans="1:25" s="198" customFormat="1" x14ac:dyDescent="0.2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M26" s="200"/>
      <c r="N26" s="200"/>
      <c r="O26" s="200"/>
      <c r="P26" s="200"/>
      <c r="R26" s="200"/>
      <c r="T26" s="200"/>
      <c r="V26" s="200"/>
      <c r="W26" s="200"/>
      <c r="Y26" s="200"/>
    </row>
    <row r="27" spans="1:25" x14ac:dyDescent="0.2">
      <c r="A27" s="62" t="s">
        <v>564</v>
      </c>
      <c r="B27" s="203" t="s">
        <v>582</v>
      </c>
      <c r="C27" s="6" t="s">
        <v>284</v>
      </c>
      <c r="D27" s="6" t="s">
        <v>383</v>
      </c>
      <c r="E27" s="6" t="s">
        <v>376</v>
      </c>
      <c r="F27" s="42" t="s">
        <v>213</v>
      </c>
      <c r="G27" s="19" t="s">
        <v>555</v>
      </c>
      <c r="H27" s="65">
        <f>COUNTIF(J27:X27, "WIN")/(COUNTIF(J27:X27, "WIN")+COUNTIF(J27:X27, "LOSE"))</f>
        <v>0.375</v>
      </c>
      <c r="I27" s="65">
        <f>U10</f>
        <v>0.51851851851851849</v>
      </c>
      <c r="K27" s="329" t="s">
        <v>270</v>
      </c>
      <c r="L27" s="329" t="s">
        <v>270</v>
      </c>
      <c r="N27" s="328" t="s">
        <v>273</v>
      </c>
      <c r="O27" s="320" t="s">
        <v>273</v>
      </c>
      <c r="Q27" s="328" t="s">
        <v>273</v>
      </c>
      <c r="S27" s="328" t="s">
        <v>273</v>
      </c>
      <c r="U27" s="324" t="s">
        <v>384</v>
      </c>
      <c r="V27" s="320" t="s">
        <v>273</v>
      </c>
      <c r="W27" s="200"/>
      <c r="X27" s="329" t="s">
        <v>270</v>
      </c>
      <c r="Y27" s="200"/>
    </row>
    <row r="28" spans="1:25" x14ac:dyDescent="0.2">
      <c r="A28" s="57" t="s">
        <v>565</v>
      </c>
      <c r="B28" s="203" t="s">
        <v>582</v>
      </c>
      <c r="C28" s="19" t="s">
        <v>555</v>
      </c>
      <c r="D28" s="6" t="s">
        <v>383</v>
      </c>
      <c r="E28" s="6" t="s">
        <v>376</v>
      </c>
      <c r="F28" s="42" t="s">
        <v>213</v>
      </c>
      <c r="G28" s="6" t="s">
        <v>284</v>
      </c>
      <c r="H28" s="65">
        <f>COUNTIF(J28:X28, "WIN")/(COUNTIF(J28:X28, "WIN")+COUNTIF(J28:X28, "LOSE"))</f>
        <v>0.25</v>
      </c>
      <c r="I28" s="65">
        <f>V10</f>
        <v>0.59259259259259256</v>
      </c>
      <c r="K28" s="320" t="s">
        <v>273</v>
      </c>
      <c r="L28" s="321" t="s">
        <v>270</v>
      </c>
      <c r="N28" s="320" t="s">
        <v>273</v>
      </c>
      <c r="O28" s="320" t="s">
        <v>273</v>
      </c>
      <c r="Q28" s="320" t="s">
        <v>273</v>
      </c>
      <c r="S28" s="320" t="s">
        <v>273</v>
      </c>
      <c r="U28" s="320" t="s">
        <v>273</v>
      </c>
      <c r="V28" s="324" t="s">
        <v>384</v>
      </c>
      <c r="W28" s="200"/>
      <c r="X28" s="321" t="s">
        <v>270</v>
      </c>
      <c r="Y28" s="200"/>
    </row>
    <row r="29" spans="1:25" s="198" customFormat="1" x14ac:dyDescent="0.2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M29" s="200"/>
      <c r="N29" s="200"/>
      <c r="O29" s="200"/>
      <c r="P29" s="200"/>
      <c r="R29" s="200"/>
      <c r="T29" s="200"/>
      <c r="V29" s="200"/>
      <c r="W29" s="200"/>
      <c r="Y29" s="200"/>
    </row>
    <row r="30" spans="1:25" s="198" customFormat="1" x14ac:dyDescent="0.2">
      <c r="A30" s="62" t="s">
        <v>613</v>
      </c>
      <c r="B30" s="179" t="s">
        <v>581</v>
      </c>
      <c r="C30" s="42" t="s">
        <v>587</v>
      </c>
      <c r="D30" s="19" t="s">
        <v>614</v>
      </c>
      <c r="E30" s="6" t="s">
        <v>2</v>
      </c>
      <c r="F30" s="219" t="s">
        <v>598</v>
      </c>
      <c r="G30" s="219" t="s">
        <v>577</v>
      </c>
      <c r="H30" s="65">
        <f t="shared" ref="H30:H44" si="1">COUNTIF(J30:X30, "WIN")/(COUNTIF(J30:X30, "WIN")+COUNTIF(J30:X30, "LOSE"))</f>
        <v>0.33333333333333331</v>
      </c>
      <c r="I30" s="227" t="s">
        <v>82</v>
      </c>
      <c r="J30" s="200"/>
      <c r="K30" s="329" t="s">
        <v>270</v>
      </c>
      <c r="L30" s="329" t="s">
        <v>270</v>
      </c>
      <c r="N30" s="328" t="s">
        <v>273</v>
      </c>
      <c r="O30" s="320" t="s">
        <v>273</v>
      </c>
      <c r="Q30" s="320" t="s">
        <v>273</v>
      </c>
      <c r="S30" s="328" t="s">
        <v>273</v>
      </c>
      <c r="U30" s="329" t="s">
        <v>270</v>
      </c>
      <c r="V30" s="320" t="s">
        <v>273</v>
      </c>
      <c r="W30" s="200"/>
      <c r="X30" s="328" t="s">
        <v>273</v>
      </c>
      <c r="Y30" s="200"/>
    </row>
    <row r="31" spans="1:25" ht="15" customHeight="1" x14ac:dyDescent="0.2">
      <c r="A31" s="62" t="s">
        <v>566</v>
      </c>
      <c r="B31" s="203" t="s">
        <v>583</v>
      </c>
      <c r="C31" s="42" t="s">
        <v>587</v>
      </c>
      <c r="D31" s="42" t="s">
        <v>589</v>
      </c>
      <c r="E31" s="19" t="s">
        <v>590</v>
      </c>
      <c r="F31" s="6" t="s">
        <v>2</v>
      </c>
      <c r="G31" s="326" t="s">
        <v>520</v>
      </c>
      <c r="H31" s="65">
        <f t="shared" si="1"/>
        <v>0.25</v>
      </c>
      <c r="I31" s="175">
        <f>X10</f>
        <v>0.70370370370370372</v>
      </c>
      <c r="K31" s="328" t="s">
        <v>273</v>
      </c>
      <c r="L31" s="329" t="s">
        <v>270</v>
      </c>
      <c r="N31" s="329" t="s">
        <v>270</v>
      </c>
      <c r="O31" s="320" t="s">
        <v>273</v>
      </c>
      <c r="Q31" s="328" t="s">
        <v>273</v>
      </c>
      <c r="S31" s="328" t="s">
        <v>273</v>
      </c>
      <c r="U31" s="328" t="s">
        <v>273</v>
      </c>
      <c r="V31" s="320" t="s">
        <v>273</v>
      </c>
      <c r="X31" s="324" t="s">
        <v>384</v>
      </c>
      <c r="Y31" s="198"/>
    </row>
    <row r="32" spans="1:25" ht="15" customHeight="1" x14ac:dyDescent="0.2">
      <c r="A32" s="62" t="s">
        <v>615</v>
      </c>
      <c r="B32" s="203" t="s">
        <v>616</v>
      </c>
      <c r="C32" s="42" t="s">
        <v>587</v>
      </c>
      <c r="D32" s="42" t="s">
        <v>589</v>
      </c>
      <c r="E32" s="19" t="s">
        <v>590</v>
      </c>
      <c r="F32" s="6" t="s">
        <v>2</v>
      </c>
      <c r="G32" s="215" t="s">
        <v>200</v>
      </c>
      <c r="H32" s="65">
        <f t="shared" si="1"/>
        <v>0.33333333333333331</v>
      </c>
      <c r="I32" s="327" t="s">
        <v>82</v>
      </c>
      <c r="K32" s="321" t="s">
        <v>270</v>
      </c>
      <c r="L32" s="321" t="s">
        <v>270</v>
      </c>
      <c r="N32" s="320" t="s">
        <v>273</v>
      </c>
      <c r="O32" s="320" t="s">
        <v>273</v>
      </c>
      <c r="Q32" s="320" t="s">
        <v>273</v>
      </c>
      <c r="S32" s="320" t="s">
        <v>273</v>
      </c>
      <c r="U32" s="321" t="s">
        <v>270</v>
      </c>
      <c r="V32" s="320" t="s">
        <v>273</v>
      </c>
      <c r="W32" s="200"/>
      <c r="X32" s="320" t="s">
        <v>273</v>
      </c>
      <c r="Y32" s="198"/>
    </row>
    <row r="33" spans="1:25" ht="15" customHeight="1" x14ac:dyDescent="0.2">
      <c r="A33" s="62" t="s">
        <v>617</v>
      </c>
      <c r="B33" s="179" t="s">
        <v>574</v>
      </c>
      <c r="C33" s="42" t="s">
        <v>586</v>
      </c>
      <c r="D33" s="19" t="s">
        <v>614</v>
      </c>
      <c r="E33" s="6" t="s">
        <v>618</v>
      </c>
      <c r="F33" s="219" t="s">
        <v>598</v>
      </c>
      <c r="G33" s="215" t="s">
        <v>513</v>
      </c>
      <c r="H33" s="65">
        <f t="shared" si="1"/>
        <v>0.44444444444444442</v>
      </c>
      <c r="I33" s="327" t="s">
        <v>82</v>
      </c>
      <c r="K33" s="321" t="s">
        <v>270</v>
      </c>
      <c r="L33" s="321" t="s">
        <v>270</v>
      </c>
      <c r="N33" s="321" t="s">
        <v>270</v>
      </c>
      <c r="O33" s="321" t="s">
        <v>270</v>
      </c>
      <c r="Q33" s="320" t="s">
        <v>273</v>
      </c>
      <c r="S33" s="320" t="s">
        <v>273</v>
      </c>
      <c r="U33" s="320" t="s">
        <v>273</v>
      </c>
      <c r="V33" s="320" t="s">
        <v>273</v>
      </c>
      <c r="W33" s="200"/>
      <c r="X33" s="320" t="s">
        <v>273</v>
      </c>
      <c r="Y33" s="198"/>
    </row>
    <row r="34" spans="1:25" ht="15" customHeight="1" x14ac:dyDescent="0.2">
      <c r="A34" s="62" t="s">
        <v>619</v>
      </c>
      <c r="B34" s="179" t="s">
        <v>574</v>
      </c>
      <c r="C34" s="42" t="s">
        <v>586</v>
      </c>
      <c r="D34" s="6" t="s">
        <v>618</v>
      </c>
      <c r="E34" s="219" t="s">
        <v>598</v>
      </c>
      <c r="F34" s="215" t="s">
        <v>513</v>
      </c>
      <c r="G34" s="19" t="s">
        <v>620</v>
      </c>
      <c r="H34" s="65">
        <f t="shared" si="1"/>
        <v>0.44444444444444442</v>
      </c>
      <c r="I34" s="327" t="s">
        <v>82</v>
      </c>
      <c r="K34" s="321" t="s">
        <v>270</v>
      </c>
      <c r="L34" s="321" t="s">
        <v>270</v>
      </c>
      <c r="N34" s="320" t="s">
        <v>273</v>
      </c>
      <c r="O34" s="321" t="s">
        <v>270</v>
      </c>
      <c r="Q34" s="321" t="s">
        <v>270</v>
      </c>
      <c r="S34" s="320" t="s">
        <v>273</v>
      </c>
      <c r="U34" s="320" t="s">
        <v>273</v>
      </c>
      <c r="V34" s="320" t="s">
        <v>273</v>
      </c>
      <c r="W34" s="200"/>
      <c r="X34" s="320" t="s">
        <v>273</v>
      </c>
      <c r="Y34" s="198"/>
    </row>
    <row r="35" spans="1:25" ht="15" customHeight="1" x14ac:dyDescent="0.2">
      <c r="A35" s="62" t="s">
        <v>621</v>
      </c>
      <c r="B35" s="179" t="s">
        <v>574</v>
      </c>
      <c r="C35" s="218" t="s">
        <v>1</v>
      </c>
      <c r="D35" s="42" t="s">
        <v>587</v>
      </c>
      <c r="E35" s="218" t="s">
        <v>5</v>
      </c>
      <c r="F35" s="6" t="s">
        <v>2</v>
      </c>
      <c r="G35" s="216" t="s">
        <v>153</v>
      </c>
      <c r="H35" s="65">
        <f t="shared" si="1"/>
        <v>0.66666666666666663</v>
      </c>
      <c r="I35" s="327" t="s">
        <v>82</v>
      </c>
      <c r="K35" s="321" t="s">
        <v>270</v>
      </c>
      <c r="L35" s="320" t="s">
        <v>273</v>
      </c>
      <c r="N35" s="321" t="s">
        <v>270</v>
      </c>
      <c r="O35" s="321" t="s">
        <v>270</v>
      </c>
      <c r="Q35" s="321" t="s">
        <v>270</v>
      </c>
      <c r="S35" s="320" t="s">
        <v>273</v>
      </c>
      <c r="U35" s="321" t="s">
        <v>270</v>
      </c>
      <c r="V35" s="321" t="s">
        <v>270</v>
      </c>
      <c r="W35" s="200"/>
      <c r="X35" s="320" t="s">
        <v>273</v>
      </c>
      <c r="Y35" s="198"/>
    </row>
    <row r="36" spans="1:25" ht="15" customHeight="1" x14ac:dyDescent="0.2">
      <c r="A36" s="62" t="s">
        <v>622</v>
      </c>
      <c r="B36" s="179" t="s">
        <v>574</v>
      </c>
      <c r="C36" s="218" t="s">
        <v>1</v>
      </c>
      <c r="D36" s="218" t="s">
        <v>5</v>
      </c>
      <c r="E36" s="6" t="s">
        <v>2</v>
      </c>
      <c r="F36" s="42" t="s">
        <v>498</v>
      </c>
      <c r="G36" s="216" t="s">
        <v>153</v>
      </c>
      <c r="H36" s="65">
        <f t="shared" si="1"/>
        <v>0.44444444444444442</v>
      </c>
      <c r="I36" s="327" t="s">
        <v>82</v>
      </c>
      <c r="K36" s="321" t="s">
        <v>270</v>
      </c>
      <c r="L36" s="321" t="s">
        <v>270</v>
      </c>
      <c r="N36" s="321" t="s">
        <v>270</v>
      </c>
      <c r="O36" s="321" t="s">
        <v>270</v>
      </c>
      <c r="Q36" s="320" t="s">
        <v>273</v>
      </c>
      <c r="S36" s="320" t="s">
        <v>273</v>
      </c>
      <c r="U36" s="320" t="s">
        <v>273</v>
      </c>
      <c r="V36" s="320" t="s">
        <v>273</v>
      </c>
      <c r="W36" s="200"/>
      <c r="X36" s="320" t="s">
        <v>273</v>
      </c>
      <c r="Y36" s="198"/>
    </row>
    <row r="37" spans="1:25" ht="15" customHeight="1" x14ac:dyDescent="0.2">
      <c r="A37" s="62" t="s">
        <v>623</v>
      </c>
      <c r="B37" s="179" t="s">
        <v>574</v>
      </c>
      <c r="C37" s="218" t="s">
        <v>1</v>
      </c>
      <c r="D37" s="218" t="s">
        <v>5</v>
      </c>
      <c r="E37" s="42" t="s">
        <v>587</v>
      </c>
      <c r="F37" s="6" t="s">
        <v>2</v>
      </c>
      <c r="G37" s="326" t="s">
        <v>520</v>
      </c>
      <c r="H37" s="65">
        <f t="shared" si="1"/>
        <v>0.33333333333333331</v>
      </c>
      <c r="I37" s="327" t="s">
        <v>82</v>
      </c>
      <c r="K37" s="320" t="s">
        <v>273</v>
      </c>
      <c r="L37" s="321" t="s">
        <v>270</v>
      </c>
      <c r="N37" s="321" t="s">
        <v>270</v>
      </c>
      <c r="O37" s="320" t="s">
        <v>273</v>
      </c>
      <c r="Q37" s="321" t="s">
        <v>270</v>
      </c>
      <c r="S37" s="320" t="s">
        <v>273</v>
      </c>
      <c r="U37" s="320" t="s">
        <v>273</v>
      </c>
      <c r="V37" s="320" t="s">
        <v>273</v>
      </c>
      <c r="W37" s="200"/>
      <c r="X37" s="320" t="s">
        <v>273</v>
      </c>
      <c r="Y37" s="198"/>
    </row>
    <row r="38" spans="1:25" ht="15" customHeight="1" x14ac:dyDescent="0.2">
      <c r="A38" s="62" t="s">
        <v>624</v>
      </c>
      <c r="B38" s="179" t="s">
        <v>574</v>
      </c>
      <c r="C38" s="218" t="s">
        <v>1</v>
      </c>
      <c r="D38" s="42" t="s">
        <v>587</v>
      </c>
      <c r="E38" s="6" t="s">
        <v>2</v>
      </c>
      <c r="F38" s="326" t="s">
        <v>520</v>
      </c>
      <c r="G38" s="218" t="s">
        <v>5</v>
      </c>
      <c r="H38" s="65">
        <f t="shared" si="1"/>
        <v>0.33333333333333331</v>
      </c>
      <c r="I38" s="327" t="s">
        <v>82</v>
      </c>
      <c r="K38" s="320" t="s">
        <v>273</v>
      </c>
      <c r="L38" s="320" t="s">
        <v>273</v>
      </c>
      <c r="N38" s="321" t="s">
        <v>270</v>
      </c>
      <c r="O38" s="320" t="s">
        <v>273</v>
      </c>
      <c r="Q38" s="320" t="s">
        <v>273</v>
      </c>
      <c r="S38" s="320" t="s">
        <v>273</v>
      </c>
      <c r="U38" s="321" t="s">
        <v>270</v>
      </c>
      <c r="V38" s="321" t="s">
        <v>270</v>
      </c>
      <c r="X38" s="320" t="s">
        <v>273</v>
      </c>
      <c r="Y38" s="198"/>
    </row>
    <row r="39" spans="1:25" ht="15" customHeight="1" x14ac:dyDescent="0.2">
      <c r="A39" s="62" t="s">
        <v>625</v>
      </c>
      <c r="B39" s="179" t="s">
        <v>574</v>
      </c>
      <c r="C39" s="218" t="s">
        <v>1</v>
      </c>
      <c r="D39" s="42" t="s">
        <v>587</v>
      </c>
      <c r="E39" s="6" t="s">
        <v>2</v>
      </c>
      <c r="F39" s="219" t="s">
        <v>577</v>
      </c>
      <c r="G39" s="218" t="s">
        <v>281</v>
      </c>
      <c r="H39" s="65">
        <f t="shared" si="1"/>
        <v>0.55555555555555558</v>
      </c>
      <c r="I39" s="327" t="s">
        <v>82</v>
      </c>
      <c r="K39" s="321" t="s">
        <v>270</v>
      </c>
      <c r="L39" s="320" t="s">
        <v>273</v>
      </c>
      <c r="N39" s="321" t="s">
        <v>270</v>
      </c>
      <c r="O39" s="320" t="s">
        <v>273</v>
      </c>
      <c r="Q39" s="320" t="s">
        <v>273</v>
      </c>
      <c r="S39" s="321" t="s">
        <v>270</v>
      </c>
      <c r="U39" s="321" t="s">
        <v>270</v>
      </c>
      <c r="V39" s="321" t="s">
        <v>270</v>
      </c>
      <c r="X39" s="320" t="s">
        <v>273</v>
      </c>
      <c r="Y39" s="198"/>
    </row>
    <row r="40" spans="1:25" ht="15" customHeight="1" x14ac:dyDescent="0.2">
      <c r="A40" s="57" t="s">
        <v>567</v>
      </c>
      <c r="B40" s="203" t="s">
        <v>582</v>
      </c>
      <c r="C40" s="42" t="s">
        <v>213</v>
      </c>
      <c r="D40" s="19" t="s">
        <v>590</v>
      </c>
      <c r="E40" s="6" t="s">
        <v>2</v>
      </c>
      <c r="F40" s="326" t="s">
        <v>520</v>
      </c>
      <c r="G40" s="42" t="s">
        <v>589</v>
      </c>
      <c r="H40" s="65">
        <f t="shared" si="1"/>
        <v>0.33333333333333331</v>
      </c>
      <c r="I40" s="327" t="s">
        <v>82</v>
      </c>
      <c r="K40" s="320" t="s">
        <v>273</v>
      </c>
      <c r="L40" s="321" t="s">
        <v>270</v>
      </c>
      <c r="N40" s="320" t="s">
        <v>273</v>
      </c>
      <c r="O40" s="320" t="s">
        <v>273</v>
      </c>
      <c r="Q40" s="321" t="s">
        <v>270</v>
      </c>
      <c r="S40" s="321" t="s">
        <v>270</v>
      </c>
      <c r="U40" s="320" t="s">
        <v>273</v>
      </c>
      <c r="V40" s="320" t="s">
        <v>273</v>
      </c>
      <c r="X40" s="320" t="s">
        <v>273</v>
      </c>
      <c r="Y40" s="198"/>
    </row>
    <row r="41" spans="1:25" ht="15" customHeight="1" x14ac:dyDescent="0.2">
      <c r="A41" s="57" t="s">
        <v>626</v>
      </c>
      <c r="B41" s="203" t="s">
        <v>582</v>
      </c>
      <c r="C41" s="19" t="s">
        <v>555</v>
      </c>
      <c r="D41" s="42" t="s">
        <v>213</v>
      </c>
      <c r="E41" s="19" t="s">
        <v>590</v>
      </c>
      <c r="F41" s="6" t="s">
        <v>2</v>
      </c>
      <c r="G41" s="42" t="s">
        <v>589</v>
      </c>
      <c r="H41" s="65">
        <f t="shared" si="1"/>
        <v>0.33333333333333331</v>
      </c>
      <c r="I41" s="327" t="s">
        <v>82</v>
      </c>
      <c r="K41" s="320" t="s">
        <v>273</v>
      </c>
      <c r="L41" s="321" t="s">
        <v>270</v>
      </c>
      <c r="N41" s="320" t="s">
        <v>273</v>
      </c>
      <c r="O41" s="320" t="s">
        <v>273</v>
      </c>
      <c r="Q41" s="320" t="s">
        <v>273</v>
      </c>
      <c r="S41" s="321" t="s">
        <v>270</v>
      </c>
      <c r="U41" s="320" t="s">
        <v>273</v>
      </c>
      <c r="V41" s="320" t="s">
        <v>273</v>
      </c>
      <c r="X41" s="321" t="s">
        <v>270</v>
      </c>
      <c r="Y41" s="198"/>
    </row>
    <row r="42" spans="1:25" ht="15" customHeight="1" x14ac:dyDescent="0.2">
      <c r="A42" s="57" t="s">
        <v>568</v>
      </c>
      <c r="B42" s="203" t="s">
        <v>582</v>
      </c>
      <c r="C42" s="19" t="s">
        <v>99</v>
      </c>
      <c r="D42" s="19" t="s">
        <v>590</v>
      </c>
      <c r="E42" s="6" t="s">
        <v>2</v>
      </c>
      <c r="F42" s="42" t="s">
        <v>213</v>
      </c>
      <c r="G42" s="42" t="s">
        <v>589</v>
      </c>
      <c r="H42" s="65">
        <f t="shared" si="1"/>
        <v>0.33333333333333331</v>
      </c>
      <c r="I42" s="327" t="s">
        <v>82</v>
      </c>
      <c r="K42" s="321" t="s">
        <v>270</v>
      </c>
      <c r="L42" s="321" t="s">
        <v>270</v>
      </c>
      <c r="N42" s="320" t="s">
        <v>273</v>
      </c>
      <c r="O42" s="320" t="s">
        <v>273</v>
      </c>
      <c r="Q42" s="321" t="s">
        <v>270</v>
      </c>
      <c r="S42" s="320" t="s">
        <v>273</v>
      </c>
      <c r="U42" s="320" t="s">
        <v>273</v>
      </c>
      <c r="V42" s="320" t="s">
        <v>273</v>
      </c>
      <c r="X42" s="320" t="s">
        <v>273</v>
      </c>
      <c r="Y42" s="198"/>
    </row>
    <row r="43" spans="1:25" ht="15" customHeight="1" x14ac:dyDescent="0.2">
      <c r="A43" s="179" t="s">
        <v>569</v>
      </c>
      <c r="B43" s="179" t="s">
        <v>574</v>
      </c>
      <c r="C43" s="19" t="s">
        <v>555</v>
      </c>
      <c r="D43" s="216" t="s">
        <v>375</v>
      </c>
      <c r="E43" s="6" t="s">
        <v>2</v>
      </c>
      <c r="F43" s="326" t="s">
        <v>598</v>
      </c>
      <c r="G43" s="218" t="s">
        <v>5</v>
      </c>
      <c r="H43" s="65">
        <f t="shared" si="1"/>
        <v>0.33333333333333331</v>
      </c>
      <c r="I43" s="200"/>
      <c r="K43" s="320" t="s">
        <v>273</v>
      </c>
      <c r="L43" s="321" t="s">
        <v>270</v>
      </c>
      <c r="N43" s="320" t="s">
        <v>273</v>
      </c>
      <c r="O43" s="321" t="s">
        <v>270</v>
      </c>
      <c r="Q43" s="320" t="s">
        <v>273</v>
      </c>
      <c r="S43" s="320" t="s">
        <v>273</v>
      </c>
      <c r="U43" s="320" t="s">
        <v>273</v>
      </c>
      <c r="V43" s="320" t="s">
        <v>273</v>
      </c>
      <c r="X43" s="321" t="s">
        <v>270</v>
      </c>
      <c r="Y43" s="198"/>
    </row>
    <row r="44" spans="1:25" ht="15" customHeight="1" x14ac:dyDescent="0.2">
      <c r="A44" s="62" t="s">
        <v>627</v>
      </c>
      <c r="B44" s="179" t="s">
        <v>574</v>
      </c>
      <c r="C44" s="218" t="s">
        <v>275</v>
      </c>
      <c r="D44" s="218" t="s">
        <v>281</v>
      </c>
      <c r="E44" s="6" t="s">
        <v>2</v>
      </c>
      <c r="F44" s="326" t="s">
        <v>520</v>
      </c>
      <c r="G44" s="42" t="s">
        <v>213</v>
      </c>
      <c r="H44" s="65">
        <f t="shared" si="1"/>
        <v>0.1111111111111111</v>
      </c>
      <c r="I44" s="327" t="s">
        <v>82</v>
      </c>
      <c r="K44" s="320" t="s">
        <v>273</v>
      </c>
      <c r="L44" s="320" t="s">
        <v>273</v>
      </c>
      <c r="N44" s="320" t="s">
        <v>273</v>
      </c>
      <c r="O44" s="320" t="s">
        <v>273</v>
      </c>
      <c r="Q44" s="320" t="s">
        <v>273</v>
      </c>
      <c r="S44" s="321" t="s">
        <v>270</v>
      </c>
      <c r="U44" s="320" t="s">
        <v>273</v>
      </c>
      <c r="V44" s="320" t="s">
        <v>273</v>
      </c>
      <c r="X44" s="320" t="s">
        <v>273</v>
      </c>
      <c r="Y44" s="198"/>
    </row>
    <row r="45" spans="1:25" ht="15" customHeight="1" x14ac:dyDescent="0.2">
      <c r="A45" s="200"/>
      <c r="B45" s="200"/>
      <c r="C45" s="200"/>
      <c r="D45" s="200"/>
      <c r="E45" s="200"/>
      <c r="F45" s="200"/>
      <c r="G45" s="200"/>
      <c r="H45" s="200"/>
      <c r="I45" s="327" t="s">
        <v>82</v>
      </c>
      <c r="J45" s="200"/>
      <c r="K45" s="198"/>
      <c r="L45" s="198"/>
      <c r="M45" s="200"/>
      <c r="N45" s="198"/>
      <c r="O45" s="198"/>
      <c r="P45" s="200"/>
      <c r="Q45" s="198"/>
      <c r="R45" s="200"/>
      <c r="S45" s="198"/>
      <c r="T45" s="200"/>
      <c r="U45" s="198"/>
      <c r="V45" s="198"/>
      <c r="W45" s="200"/>
      <c r="X45" s="198"/>
      <c r="Y45" s="200"/>
    </row>
    <row r="46" spans="1:25" ht="15" customHeight="1" x14ac:dyDescent="0.2">
      <c r="A46" s="57" t="s">
        <v>628</v>
      </c>
      <c r="B46" s="203" t="s">
        <v>611</v>
      </c>
      <c r="C46" s="19" t="s">
        <v>198</v>
      </c>
      <c r="D46" s="215" t="s">
        <v>200</v>
      </c>
      <c r="E46" s="219" t="s">
        <v>520</v>
      </c>
      <c r="F46" s="6" t="s">
        <v>201</v>
      </c>
      <c r="G46" s="42" t="s">
        <v>586</v>
      </c>
      <c r="H46" s="65">
        <f>COUNTIF(J46:X46, "WIN")/(COUNTIF(J46:X46, "WIN")+COUNTIF(J46:X46, "LOSE"))</f>
        <v>0.44444444444444442</v>
      </c>
      <c r="I46" s="327" t="s">
        <v>82</v>
      </c>
      <c r="K46" s="321" t="s">
        <v>270</v>
      </c>
      <c r="L46" s="320" t="s">
        <v>273</v>
      </c>
      <c r="N46" s="321" t="s">
        <v>270</v>
      </c>
      <c r="O46" s="320" t="s">
        <v>273</v>
      </c>
      <c r="Q46" s="320" t="s">
        <v>273</v>
      </c>
      <c r="S46" s="320" t="s">
        <v>273</v>
      </c>
      <c r="U46" s="321" t="s">
        <v>270</v>
      </c>
      <c r="V46" s="321" t="s">
        <v>270</v>
      </c>
      <c r="W46" s="200"/>
      <c r="X46" s="320" t="s">
        <v>273</v>
      </c>
      <c r="Y46" s="198"/>
    </row>
    <row r="47" spans="1:25" ht="15" customHeight="1" x14ac:dyDescent="0.2">
      <c r="A47" s="57" t="s">
        <v>572</v>
      </c>
      <c r="B47" s="203" t="s">
        <v>53</v>
      </c>
      <c r="C47" s="19" t="s">
        <v>198</v>
      </c>
      <c r="D47" s="19" t="s">
        <v>591</v>
      </c>
      <c r="E47" s="215" t="s">
        <v>200</v>
      </c>
      <c r="F47" s="6" t="s">
        <v>201</v>
      </c>
      <c r="G47" s="42" t="s">
        <v>586</v>
      </c>
      <c r="H47" s="65">
        <f>COUNTIF(J47:X47, "WIN")/(COUNTIF(J47:X47, "WIN")+COUNTIF(J47:X47, "LOSE"))</f>
        <v>0.44444444444444442</v>
      </c>
      <c r="I47" s="200"/>
      <c r="K47" s="320" t="s">
        <v>273</v>
      </c>
      <c r="L47" s="320" t="s">
        <v>273</v>
      </c>
      <c r="N47" s="321" t="s">
        <v>270</v>
      </c>
      <c r="O47" s="320" t="s">
        <v>273</v>
      </c>
      <c r="Q47" s="320" t="s">
        <v>273</v>
      </c>
      <c r="S47" s="320" t="s">
        <v>273</v>
      </c>
      <c r="U47" s="321" t="s">
        <v>270</v>
      </c>
      <c r="V47" s="321" t="s">
        <v>270</v>
      </c>
      <c r="W47" s="200"/>
      <c r="X47" s="321" t="s">
        <v>270</v>
      </c>
      <c r="Y47" s="198"/>
    </row>
    <row r="48" spans="1:25" ht="15" customHeight="1" x14ac:dyDescent="0.2">
      <c r="A48" s="179" t="s">
        <v>573</v>
      </c>
      <c r="B48" s="203" t="s">
        <v>53</v>
      </c>
      <c r="C48" s="42" t="s">
        <v>586</v>
      </c>
      <c r="D48" s="42" t="s">
        <v>592</v>
      </c>
      <c r="E48" s="215" t="s">
        <v>200</v>
      </c>
      <c r="F48" s="6" t="s">
        <v>201</v>
      </c>
      <c r="G48" s="19" t="s">
        <v>198</v>
      </c>
      <c r="H48" s="65">
        <f>COUNTIF(J48:X48, "WIN")/(COUNTIF(J48:X48, "WIN")+COUNTIF(J48:X48, "LOSE"))</f>
        <v>0.33333333333333331</v>
      </c>
      <c r="K48" s="320" t="s">
        <v>273</v>
      </c>
      <c r="L48" s="320" t="s">
        <v>273</v>
      </c>
      <c r="N48" s="320" t="s">
        <v>273</v>
      </c>
      <c r="O48" s="320" t="s">
        <v>273</v>
      </c>
      <c r="Q48" s="320" t="s">
        <v>273</v>
      </c>
      <c r="S48" s="320" t="s">
        <v>273</v>
      </c>
      <c r="U48" s="321" t="s">
        <v>270</v>
      </c>
      <c r="V48" s="321" t="s">
        <v>270</v>
      </c>
      <c r="X48" s="321" t="s">
        <v>270</v>
      </c>
      <c r="Y48" s="198"/>
    </row>
    <row r="49" spans="1:25" ht="15" customHeight="1" x14ac:dyDescent="0.2">
      <c r="A49" s="200"/>
      <c r="B49" s="200"/>
      <c r="C49" s="200"/>
      <c r="D49" s="200"/>
      <c r="E49" s="200"/>
      <c r="F49" s="200"/>
      <c r="G49" s="200"/>
      <c r="H49" s="200"/>
      <c r="J49" s="200"/>
      <c r="K49" s="198"/>
      <c r="L49" s="198"/>
      <c r="M49" s="200"/>
      <c r="N49" s="198"/>
      <c r="O49" s="198"/>
      <c r="P49" s="200"/>
      <c r="Q49" s="198"/>
      <c r="R49" s="200"/>
      <c r="S49" s="198"/>
      <c r="T49" s="200"/>
      <c r="U49" s="198"/>
      <c r="V49" s="198"/>
      <c r="W49" s="200"/>
      <c r="X49" s="198"/>
      <c r="Y49" s="200"/>
    </row>
    <row r="50" spans="1:25" ht="15" customHeight="1" x14ac:dyDescent="0.2">
      <c r="C50" s="161" t="s">
        <v>606</v>
      </c>
      <c r="D50" s="161" t="s">
        <v>607</v>
      </c>
    </row>
    <row r="51" spans="1:25" ht="15" customHeight="1" x14ac:dyDescent="0.2">
      <c r="C51" s="42" t="s">
        <v>199</v>
      </c>
      <c r="D51" s="218" t="s">
        <v>1</v>
      </c>
    </row>
    <row r="52" spans="1:25" ht="15" customHeight="1" x14ac:dyDescent="0.2">
      <c r="C52" s="42" t="s">
        <v>587</v>
      </c>
      <c r="D52" s="19" t="s">
        <v>88</v>
      </c>
    </row>
    <row r="53" spans="1:25" ht="15" customHeight="1" x14ac:dyDescent="0.2">
      <c r="C53" s="216" t="s">
        <v>278</v>
      </c>
      <c r="D53" s="19" t="s">
        <v>89</v>
      </c>
    </row>
    <row r="54" spans="1:25" ht="15" customHeight="1" x14ac:dyDescent="0.2">
      <c r="C54" s="42" t="s">
        <v>149</v>
      </c>
      <c r="D54" s="19" t="s">
        <v>94</v>
      </c>
    </row>
    <row r="55" spans="1:25" ht="15" customHeight="1" x14ac:dyDescent="0.2">
      <c r="C55" s="42" t="s">
        <v>202</v>
      </c>
      <c r="D55" s="19" t="s">
        <v>608</v>
      </c>
    </row>
  </sheetData>
  <conditionalFormatting sqref="A9:H10 H1:H7 H11:H1048576 J9:XFD10">
    <cfRule type="colorScale" priority="515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I1:I16 I31:I1048576 I18:I21 I23:I29">
    <cfRule type="colorScale" priority="515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I17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I30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5B66-2C7A-4E26-B3AA-F01D59549E1F}">
  <dimension ref="A1:Y52"/>
  <sheetViews>
    <sheetView zoomScale="85" zoomScaleNormal="85" workbookViewId="0">
      <pane xSplit="10" topLeftCell="K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8.7421875" style="161" bestFit="1" customWidth="1"/>
    <col min="9" max="9" width="7.398437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5" width="9.01171875" style="161" customWidth="1"/>
    <col min="16" max="16" width="2.28515625" style="198" customWidth="1"/>
    <col min="17" max="17" width="9.01171875" style="161" customWidth="1"/>
    <col min="18" max="18" width="2.28515625" style="198" customWidth="1"/>
    <col min="19" max="19" width="9.01171875" style="161" customWidth="1"/>
    <col min="20" max="20" width="2.28515625" style="198" customWidth="1"/>
    <col min="21" max="21" width="9.01171875" style="161" bestFit="1" customWidth="1"/>
    <col min="22" max="22" width="9.01171875" style="161" customWidth="1"/>
    <col min="23" max="23" width="2.28515625" style="198" customWidth="1"/>
    <col min="24" max="24" width="8.47265625" style="161" customWidth="1"/>
    <col min="25" max="25" width="2.28515625" style="161" customWidth="1"/>
    <col min="26" max="43" width="8.47265625" style="161" customWidth="1"/>
    <col min="44" max="16384" width="8.47265625" style="161"/>
  </cols>
  <sheetData>
    <row r="1" spans="1:25" x14ac:dyDescent="0.2">
      <c r="A1" s="161" t="s">
        <v>353</v>
      </c>
      <c r="K1" s="198"/>
      <c r="L1" s="198"/>
      <c r="N1" s="198"/>
      <c r="O1" s="198"/>
      <c r="Q1" s="198"/>
      <c r="S1" s="198"/>
      <c r="U1" s="198"/>
      <c r="V1" s="198"/>
      <c r="X1" s="198"/>
      <c r="Y1" s="198"/>
    </row>
    <row r="2" spans="1:25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57" t="s">
        <v>557</v>
      </c>
      <c r="P2" s="200"/>
      <c r="Q2" s="57" t="s">
        <v>561</v>
      </c>
      <c r="R2" s="200"/>
      <c r="S2" s="57" t="s">
        <v>563</v>
      </c>
      <c r="T2" s="200"/>
      <c r="U2" s="62" t="s">
        <v>564</v>
      </c>
      <c r="V2" s="57" t="s">
        <v>565</v>
      </c>
      <c r="W2" s="200"/>
      <c r="X2" s="57" t="s">
        <v>566</v>
      </c>
      <c r="Y2" s="200"/>
    </row>
    <row r="3" spans="1:25" ht="14.25" customHeight="1" x14ac:dyDescent="0.2">
      <c r="A3" s="57" t="s">
        <v>625</v>
      </c>
      <c r="B3" s="179" t="s">
        <v>574</v>
      </c>
      <c r="C3" s="218" t="s">
        <v>1</v>
      </c>
      <c r="D3" s="42" t="s">
        <v>587</v>
      </c>
      <c r="E3" s="6" t="s">
        <v>2</v>
      </c>
      <c r="F3" s="219" t="s">
        <v>577</v>
      </c>
      <c r="G3" s="218" t="s">
        <v>281</v>
      </c>
      <c r="H3" s="175">
        <f>H38</f>
        <v>0.55555555555555558</v>
      </c>
      <c r="I3" s="175" t="str">
        <f>I34</f>
        <v>N/A</v>
      </c>
      <c r="J3" s="200"/>
      <c r="K3" s="203" t="s">
        <v>578</v>
      </c>
      <c r="L3" s="179" t="s">
        <v>52</v>
      </c>
      <c r="M3" s="200"/>
      <c r="N3" s="179" t="s">
        <v>579</v>
      </c>
      <c r="O3" s="203" t="s">
        <v>580</v>
      </c>
      <c r="P3" s="200"/>
      <c r="Q3" s="203" t="s">
        <v>53</v>
      </c>
      <c r="R3" s="200"/>
      <c r="S3" s="179" t="s">
        <v>574</v>
      </c>
      <c r="T3" s="200"/>
      <c r="U3" s="203" t="s">
        <v>582</v>
      </c>
      <c r="V3" s="203" t="s">
        <v>582</v>
      </c>
      <c r="W3" s="200"/>
      <c r="X3" s="203" t="s">
        <v>583</v>
      </c>
      <c r="Y3" s="200"/>
    </row>
    <row r="4" spans="1:25" x14ac:dyDescent="0.2">
      <c r="A4" s="179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1" t="s">
        <v>585</v>
      </c>
      <c r="H4" s="175">
        <f>H22</f>
        <v>0.875</v>
      </c>
      <c r="I4" s="175">
        <f>I22</f>
        <v>0.75</v>
      </c>
      <c r="J4" s="200"/>
      <c r="K4" s="216" t="s">
        <v>153</v>
      </c>
      <c r="L4" s="128" t="s">
        <v>90</v>
      </c>
      <c r="M4" s="200"/>
      <c r="N4" s="42" t="s">
        <v>586</v>
      </c>
      <c r="O4" s="42" t="s">
        <v>586</v>
      </c>
      <c r="P4" s="200"/>
      <c r="Q4" s="19" t="s">
        <v>88</v>
      </c>
      <c r="R4" s="200"/>
      <c r="S4" s="42" t="s">
        <v>149</v>
      </c>
      <c r="T4" s="200"/>
      <c r="U4" s="6" t="s">
        <v>284</v>
      </c>
      <c r="V4" s="19" t="s">
        <v>555</v>
      </c>
      <c r="W4" s="200"/>
      <c r="X4" s="42" t="s">
        <v>587</v>
      </c>
      <c r="Y4" s="200"/>
    </row>
    <row r="5" spans="1:25" x14ac:dyDescent="0.2">
      <c r="A5" s="179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H24</f>
        <v>0.625</v>
      </c>
      <c r="I5" s="175">
        <f>I24</f>
        <v>0.66666666666666663</v>
      </c>
      <c r="J5" s="200"/>
      <c r="K5" s="19" t="s">
        <v>88</v>
      </c>
      <c r="L5" s="19" t="s">
        <v>88</v>
      </c>
      <c r="M5" s="200"/>
      <c r="N5" s="128" t="s">
        <v>576</v>
      </c>
      <c r="O5" s="218" t="s">
        <v>1</v>
      </c>
      <c r="P5" s="200"/>
      <c r="Q5" s="6" t="s">
        <v>584</v>
      </c>
      <c r="R5" s="200"/>
      <c r="S5" s="128" t="s">
        <v>90</v>
      </c>
      <c r="T5" s="200"/>
      <c r="U5" s="6" t="s">
        <v>383</v>
      </c>
      <c r="V5" s="6" t="s">
        <v>383</v>
      </c>
      <c r="W5" s="200"/>
      <c r="X5" s="42" t="s">
        <v>589</v>
      </c>
      <c r="Y5" s="200"/>
    </row>
    <row r="6" spans="1:25" ht="16.5" customHeight="1" x14ac:dyDescent="0.2">
      <c r="A6" s="57" t="s">
        <v>610</v>
      </c>
      <c r="B6" s="179" t="s">
        <v>574</v>
      </c>
      <c r="C6" s="19" t="s">
        <v>555</v>
      </c>
      <c r="D6" s="218" t="s">
        <v>151</v>
      </c>
      <c r="E6" s="128" t="s">
        <v>595</v>
      </c>
      <c r="F6" s="326" t="s">
        <v>598</v>
      </c>
      <c r="G6" s="216" t="s">
        <v>153</v>
      </c>
      <c r="H6" s="210">
        <f>H18</f>
        <v>0.22222222222222221</v>
      </c>
      <c r="I6" s="210">
        <f>I26</f>
        <v>0.5</v>
      </c>
      <c r="J6" s="200"/>
      <c r="K6" s="19" t="s">
        <v>89</v>
      </c>
      <c r="L6" s="218" t="s">
        <v>463</v>
      </c>
      <c r="M6" s="200"/>
      <c r="N6" s="215" t="s">
        <v>594</v>
      </c>
      <c r="O6" s="128" t="s">
        <v>595</v>
      </c>
      <c r="P6" s="200"/>
      <c r="Q6" s="6" t="s">
        <v>348</v>
      </c>
      <c r="R6" s="200"/>
      <c r="S6" s="128" t="s">
        <v>381</v>
      </c>
      <c r="T6" s="200"/>
      <c r="U6" s="6" t="s">
        <v>376</v>
      </c>
      <c r="V6" s="6" t="s">
        <v>376</v>
      </c>
      <c r="W6" s="200"/>
      <c r="X6" s="19" t="s">
        <v>590</v>
      </c>
      <c r="Y6" s="200"/>
    </row>
    <row r="7" spans="1:25" ht="12.75" customHeight="1" x14ac:dyDescent="0.2">
      <c r="A7" s="57" t="s">
        <v>573</v>
      </c>
      <c r="B7" s="203" t="s">
        <v>53</v>
      </c>
      <c r="C7" s="42" t="s">
        <v>586</v>
      </c>
      <c r="D7" s="42" t="s">
        <v>592</v>
      </c>
      <c r="E7" s="215" t="s">
        <v>200</v>
      </c>
      <c r="F7" s="6" t="s">
        <v>201</v>
      </c>
      <c r="G7" s="19" t="s">
        <v>198</v>
      </c>
      <c r="H7" s="65">
        <f>H45</f>
        <v>0.33333333333333331</v>
      </c>
      <c r="I7" s="65" t="str">
        <f>I44</f>
        <v>N/A</v>
      </c>
      <c r="J7" s="200"/>
      <c r="K7" s="6" t="s">
        <v>348</v>
      </c>
      <c r="L7" s="215" t="s">
        <v>594</v>
      </c>
      <c r="M7" s="200"/>
      <c r="N7" s="250" t="s">
        <v>596</v>
      </c>
      <c r="O7" s="215" t="s">
        <v>543</v>
      </c>
      <c r="P7" s="200"/>
      <c r="Q7" s="19" t="s">
        <v>89</v>
      </c>
      <c r="R7" s="200"/>
      <c r="S7" s="218" t="s">
        <v>378</v>
      </c>
      <c r="T7" s="200"/>
      <c r="U7" s="42" t="s">
        <v>213</v>
      </c>
      <c r="V7" s="42" t="s">
        <v>213</v>
      </c>
      <c r="W7" s="200"/>
      <c r="X7" s="6" t="s">
        <v>2</v>
      </c>
      <c r="Y7" s="200"/>
    </row>
    <row r="8" spans="1:25" x14ac:dyDescent="0.2">
      <c r="J8" s="200"/>
      <c r="K8" s="6" t="s">
        <v>599</v>
      </c>
      <c r="L8" s="216" t="s">
        <v>278</v>
      </c>
      <c r="M8" s="200"/>
      <c r="N8" s="218" t="s">
        <v>600</v>
      </c>
      <c r="O8" s="42" t="s">
        <v>498</v>
      </c>
      <c r="P8" s="200"/>
      <c r="Q8" s="216" t="s">
        <v>585</v>
      </c>
      <c r="R8" s="200"/>
      <c r="S8" s="216" t="s">
        <v>278</v>
      </c>
      <c r="T8" s="200"/>
      <c r="U8" s="19" t="s">
        <v>555</v>
      </c>
      <c r="V8" s="6" t="s">
        <v>284</v>
      </c>
      <c r="W8" s="200"/>
      <c r="X8" s="326" t="s">
        <v>520</v>
      </c>
      <c r="Y8" s="200"/>
    </row>
    <row r="9" spans="1:25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0.125</v>
      </c>
      <c r="L9" s="175">
        <f>H13</f>
        <v>0.625</v>
      </c>
      <c r="M9" s="200"/>
      <c r="N9" s="175">
        <f>H15</f>
        <v>0.625</v>
      </c>
      <c r="O9" s="65">
        <f>COUNTIF(O$11:O$42, "LOSE")/(COUNTIF(O$11:O$42, "WIN")+COUNTIF(O$11:O$42, "LOSE"))</f>
        <v>0.70833333333333337</v>
      </c>
      <c r="P9" s="200"/>
      <c r="Q9" s="175">
        <f>I22</f>
        <v>0.75</v>
      </c>
      <c r="R9" s="200"/>
      <c r="S9" s="175">
        <f>H24</f>
        <v>0.625</v>
      </c>
      <c r="T9" s="200"/>
      <c r="U9" s="175">
        <f>H26</f>
        <v>0.375</v>
      </c>
      <c r="V9" s="175">
        <f>H27</f>
        <v>0.25</v>
      </c>
      <c r="W9" s="200"/>
      <c r="X9" s="175">
        <f>H30</f>
        <v>0.25</v>
      </c>
      <c r="Y9" s="200"/>
    </row>
    <row r="10" spans="1:25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COUNTIF(K$11:K$42, "LOSE")/(COUNTIF(K$11:K$42, "WIN")+COUNTIF(K$11:K$42, "LOSE"))</f>
        <v>0.29166666666666669</v>
      </c>
      <c r="L10" s="65">
        <f>COUNTIF(L$11:L$42, "LOSE")/(COUNTIF(L$11:L$42, "WIN")+COUNTIF(L$11:L$42, "LOSE"))</f>
        <v>0.375</v>
      </c>
      <c r="M10" s="200"/>
      <c r="N10" s="65">
        <f>COUNTIF(N$11:N$42, "LOSE")/(COUNTIF(N$11:N$42, "WIN")+COUNTIF(N$11:N$42, "LOSE"))</f>
        <v>0.625</v>
      </c>
      <c r="O10" s="65">
        <f>H16</f>
        <v>0.5</v>
      </c>
      <c r="P10" s="200"/>
      <c r="Q10" s="65">
        <f>COUNTIF(Q$11:Q$42, "LOSE")/(COUNTIF(Q$11:Q$42, "WIN")+COUNTIF(Q$11:Q$42, "LOSE"))</f>
        <v>0.75</v>
      </c>
      <c r="R10" s="200"/>
      <c r="S10" s="65">
        <f>COUNTIF(S$11:S$42, "LOSE")/(COUNTIF(S$11:S$42, "WIN")+COUNTIF(S$11:S$42, "LOSE"))</f>
        <v>0.66666666666666663</v>
      </c>
      <c r="T10" s="200"/>
      <c r="U10" s="65">
        <f>COUNTIF(U$11:U$42, "LOSE")/(COUNTIF(U$11:U$42, "WIN")+COUNTIF(U$11:U$42, "LOSE"))</f>
        <v>0.5</v>
      </c>
      <c r="V10" s="65">
        <f>COUNTIF(V$11:V$42, "LOSE")/(COUNTIF(V$11:V$42, "WIN")+COUNTIF(V$11:V$42, "LOSE"))</f>
        <v>0.58333333333333337</v>
      </c>
      <c r="W10" s="200"/>
      <c r="X10" s="65">
        <f>COUNTIF(X$11:X$42, "LOSE")/(COUNTIF(X$11:X$42, "WIN")+COUNTIF(X$11:X$42, "LOSE"))</f>
        <v>0.70833333333333337</v>
      </c>
      <c r="Y10" s="200"/>
    </row>
    <row r="11" spans="1:25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P11" s="200"/>
      <c r="R11" s="200"/>
      <c r="T11" s="200"/>
      <c r="W11" s="200"/>
      <c r="Y11" s="200"/>
    </row>
    <row r="12" spans="1:25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COUNTIF(J12:X12, "WIN")/(COUNTIF(J12:X12, "WIN")+COUNTIF(J12:X12, "LOSE"))</f>
        <v>0.125</v>
      </c>
      <c r="I12" s="65">
        <f>K10</f>
        <v>0.29166666666666669</v>
      </c>
      <c r="J12" s="200"/>
      <c r="K12" s="324" t="s">
        <v>384</v>
      </c>
      <c r="L12" s="328" t="s">
        <v>273</v>
      </c>
      <c r="M12" s="200"/>
      <c r="N12" s="328" t="s">
        <v>273</v>
      </c>
      <c r="O12" s="320" t="s">
        <v>273</v>
      </c>
      <c r="P12" s="200"/>
      <c r="Q12" s="328" t="s">
        <v>273</v>
      </c>
      <c r="R12" s="200"/>
      <c r="S12" s="328" t="s">
        <v>273</v>
      </c>
      <c r="T12" s="200"/>
      <c r="U12" s="328" t="s">
        <v>273</v>
      </c>
      <c r="V12" s="320" t="s">
        <v>273</v>
      </c>
      <c r="W12" s="200"/>
      <c r="X12" s="329" t="s">
        <v>270</v>
      </c>
      <c r="Y12" s="200"/>
    </row>
    <row r="13" spans="1:25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COUNTIF(J13:X13, "WIN")/(COUNTIF(J13:X13, "WIN")+COUNTIF(J13:X13, "LOSE"))</f>
        <v>0.625</v>
      </c>
      <c r="I13" s="65">
        <f>L10</f>
        <v>0.375</v>
      </c>
      <c r="K13" s="329" t="s">
        <v>270</v>
      </c>
      <c r="L13" s="324" t="s">
        <v>384</v>
      </c>
      <c r="N13" s="328" t="s">
        <v>273</v>
      </c>
      <c r="O13" s="321" t="s">
        <v>270</v>
      </c>
      <c r="Q13" s="329" t="s">
        <v>270</v>
      </c>
      <c r="S13" s="328" t="s">
        <v>273</v>
      </c>
      <c r="U13" s="329" t="s">
        <v>270</v>
      </c>
      <c r="V13" s="321" t="s">
        <v>270</v>
      </c>
      <c r="X13" s="328" t="s">
        <v>273</v>
      </c>
      <c r="Y13" s="198"/>
    </row>
    <row r="14" spans="1:25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P14" s="200"/>
      <c r="R14" s="200"/>
      <c r="T14" s="200"/>
      <c r="W14" s="200"/>
      <c r="Y14" s="200"/>
    </row>
    <row r="15" spans="1:25" x14ac:dyDescent="0.2">
      <c r="A15" s="179" t="s">
        <v>556</v>
      </c>
      <c r="B15" s="179" t="s">
        <v>579</v>
      </c>
      <c r="C15" s="42" t="s">
        <v>586</v>
      </c>
      <c r="D15" s="128" t="s">
        <v>576</v>
      </c>
      <c r="E15" s="215" t="s">
        <v>594</v>
      </c>
      <c r="F15" s="250" t="s">
        <v>596</v>
      </c>
      <c r="G15" s="218" t="s">
        <v>600</v>
      </c>
      <c r="H15" s="65">
        <f t="shared" ref="H15:H20" si="0">COUNTIF(J15:X15, "WIN")/(COUNTIF(J15:X15, "WIN")+COUNTIF(J15:X15, "LOSE"))</f>
        <v>0.625</v>
      </c>
      <c r="I15" s="65">
        <f>N10</f>
        <v>0.625</v>
      </c>
      <c r="K15" s="329" t="s">
        <v>270</v>
      </c>
      <c r="L15" s="329" t="s">
        <v>270</v>
      </c>
      <c r="N15" s="324" t="s">
        <v>384</v>
      </c>
      <c r="O15" s="321" t="s">
        <v>270</v>
      </c>
      <c r="Q15" s="328" t="s">
        <v>273</v>
      </c>
      <c r="S15" s="329" t="s">
        <v>270</v>
      </c>
      <c r="U15" s="329" t="s">
        <v>270</v>
      </c>
      <c r="V15" s="320" t="s">
        <v>273</v>
      </c>
      <c r="W15" s="200"/>
      <c r="X15" s="328" t="s">
        <v>273</v>
      </c>
      <c r="Y15" s="200"/>
    </row>
    <row r="16" spans="1:25" x14ac:dyDescent="0.2">
      <c r="A16" s="57" t="s">
        <v>557</v>
      </c>
      <c r="B16" s="203" t="s">
        <v>580</v>
      </c>
      <c r="C16" s="42" t="s">
        <v>586</v>
      </c>
      <c r="D16" s="218" t="s">
        <v>1</v>
      </c>
      <c r="E16" s="128" t="s">
        <v>595</v>
      </c>
      <c r="F16" s="215" t="s">
        <v>543</v>
      </c>
      <c r="G16" s="42" t="s">
        <v>498</v>
      </c>
      <c r="H16" s="65">
        <f t="shared" si="0"/>
        <v>0.5</v>
      </c>
      <c r="I16" s="65">
        <f>O9</f>
        <v>0.70833333333333337</v>
      </c>
      <c r="K16" s="321" t="s">
        <v>270</v>
      </c>
      <c r="L16" s="320" t="s">
        <v>273</v>
      </c>
      <c r="N16" s="321" t="s">
        <v>270</v>
      </c>
      <c r="O16" s="324" t="s">
        <v>384</v>
      </c>
      <c r="Q16" s="320" t="s">
        <v>273</v>
      </c>
      <c r="S16" s="321" t="s">
        <v>270</v>
      </c>
      <c r="U16" s="320" t="s">
        <v>273</v>
      </c>
      <c r="V16" s="321" t="s">
        <v>270</v>
      </c>
      <c r="W16" s="200"/>
      <c r="X16" s="320" t="s">
        <v>273</v>
      </c>
      <c r="Y16" s="200"/>
    </row>
    <row r="17" spans="1:25" x14ac:dyDescent="0.2">
      <c r="A17" s="57" t="s">
        <v>609</v>
      </c>
      <c r="B17" s="179" t="s">
        <v>574</v>
      </c>
      <c r="C17" s="218" t="s">
        <v>1</v>
      </c>
      <c r="D17" s="42" t="s">
        <v>587</v>
      </c>
      <c r="E17" s="218" t="s">
        <v>5</v>
      </c>
      <c r="F17" s="128" t="s">
        <v>595</v>
      </c>
      <c r="G17" s="216" t="s">
        <v>153</v>
      </c>
      <c r="H17" s="65">
        <f t="shared" si="0"/>
        <v>0.55555555555555558</v>
      </c>
      <c r="I17" s="227" t="s">
        <v>82</v>
      </c>
      <c r="K17" s="321" t="s">
        <v>270</v>
      </c>
      <c r="L17" s="321" t="s">
        <v>270</v>
      </c>
      <c r="N17" s="320" t="s">
        <v>273</v>
      </c>
      <c r="O17" s="320" t="s">
        <v>273</v>
      </c>
      <c r="Q17" s="320" t="s">
        <v>273</v>
      </c>
      <c r="S17" s="321" t="s">
        <v>270</v>
      </c>
      <c r="U17" s="321" t="s">
        <v>270</v>
      </c>
      <c r="V17" s="321" t="s">
        <v>270</v>
      </c>
      <c r="W17" s="200"/>
      <c r="X17" s="320" t="s">
        <v>273</v>
      </c>
      <c r="Y17" s="200"/>
    </row>
    <row r="18" spans="1:25" ht="15" customHeight="1" x14ac:dyDescent="0.2">
      <c r="A18" s="57" t="s">
        <v>610</v>
      </c>
      <c r="B18" s="179" t="s">
        <v>574</v>
      </c>
      <c r="C18" s="19" t="s">
        <v>555</v>
      </c>
      <c r="D18" s="218" t="s">
        <v>151</v>
      </c>
      <c r="E18" s="128" t="s">
        <v>595</v>
      </c>
      <c r="F18" s="326" t="s">
        <v>598</v>
      </c>
      <c r="G18" s="216" t="s">
        <v>153</v>
      </c>
      <c r="H18" s="65">
        <f t="shared" si="0"/>
        <v>0.22222222222222221</v>
      </c>
      <c r="I18" s="327" t="s">
        <v>82</v>
      </c>
      <c r="K18" s="321" t="s">
        <v>270</v>
      </c>
      <c r="L18" s="320" t="s">
        <v>273</v>
      </c>
      <c r="N18" s="320" t="s">
        <v>273</v>
      </c>
      <c r="O18" s="320" t="s">
        <v>273</v>
      </c>
      <c r="Q18" s="320" t="s">
        <v>273</v>
      </c>
      <c r="S18" s="320" t="s">
        <v>273</v>
      </c>
      <c r="U18" s="320" t="s">
        <v>273</v>
      </c>
      <c r="V18" s="320" t="s">
        <v>273</v>
      </c>
      <c r="X18" s="321" t="s">
        <v>270</v>
      </c>
      <c r="Y18" s="198"/>
    </row>
    <row r="19" spans="1:25" ht="15" customHeight="1" x14ac:dyDescent="0.2">
      <c r="A19" s="57" t="s">
        <v>610</v>
      </c>
      <c r="B19" s="203" t="s">
        <v>611</v>
      </c>
      <c r="C19" s="42" t="s">
        <v>592</v>
      </c>
      <c r="D19" s="216" t="s">
        <v>153</v>
      </c>
      <c r="E19" s="128" t="s">
        <v>595</v>
      </c>
      <c r="F19" s="326" t="s">
        <v>598</v>
      </c>
      <c r="G19" s="19" t="s">
        <v>555</v>
      </c>
      <c r="H19" s="65">
        <f t="shared" si="0"/>
        <v>0.22222222222222221</v>
      </c>
      <c r="I19" s="327" t="s">
        <v>82</v>
      </c>
      <c r="K19" s="320" t="s">
        <v>273</v>
      </c>
      <c r="L19" s="320" t="s">
        <v>273</v>
      </c>
      <c r="N19" s="320" t="s">
        <v>273</v>
      </c>
      <c r="O19" s="320" t="s">
        <v>273</v>
      </c>
      <c r="Q19" s="320" t="s">
        <v>273</v>
      </c>
      <c r="S19" s="320" t="s">
        <v>273</v>
      </c>
      <c r="U19" s="321" t="s">
        <v>270</v>
      </c>
      <c r="V19" s="321" t="s">
        <v>270</v>
      </c>
      <c r="X19" s="320" t="s">
        <v>273</v>
      </c>
      <c r="Y19" s="198"/>
    </row>
    <row r="20" spans="1:25" ht="15" customHeight="1" x14ac:dyDescent="0.2">
      <c r="A20" s="57" t="s">
        <v>612</v>
      </c>
      <c r="B20" s="179" t="s">
        <v>574</v>
      </c>
      <c r="C20" s="218" t="s">
        <v>1</v>
      </c>
      <c r="D20" s="42" t="s">
        <v>587</v>
      </c>
      <c r="E20" s="128" t="s">
        <v>595</v>
      </c>
      <c r="F20" s="326" t="s">
        <v>520</v>
      </c>
      <c r="G20" s="218" t="s">
        <v>5</v>
      </c>
      <c r="H20" s="65">
        <f t="shared" si="0"/>
        <v>0.44444444444444442</v>
      </c>
      <c r="I20" s="327" t="s">
        <v>82</v>
      </c>
      <c r="K20" s="321" t="s">
        <v>270</v>
      </c>
      <c r="L20" s="320" t="s">
        <v>273</v>
      </c>
      <c r="N20" s="320" t="s">
        <v>273</v>
      </c>
      <c r="O20" s="320" t="s">
        <v>273</v>
      </c>
      <c r="Q20" s="320" t="s">
        <v>273</v>
      </c>
      <c r="S20" s="321" t="s">
        <v>270</v>
      </c>
      <c r="U20" s="321" t="s">
        <v>270</v>
      </c>
      <c r="V20" s="321" t="s">
        <v>270</v>
      </c>
      <c r="X20" s="320" t="s">
        <v>273</v>
      </c>
      <c r="Y20" s="198"/>
    </row>
    <row r="21" spans="1:25" s="198" customFormat="1" x14ac:dyDescent="0.2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M21" s="200"/>
      <c r="P21" s="200"/>
      <c r="R21" s="200"/>
      <c r="T21" s="200"/>
      <c r="W21" s="200"/>
      <c r="Y21" s="200"/>
    </row>
    <row r="22" spans="1:25" s="198" customFormat="1" x14ac:dyDescent="0.2">
      <c r="A22" s="179" t="s">
        <v>561</v>
      </c>
      <c r="B22" s="203" t="s">
        <v>53</v>
      </c>
      <c r="C22" s="19" t="s">
        <v>88</v>
      </c>
      <c r="D22" s="6" t="s">
        <v>584</v>
      </c>
      <c r="E22" s="6" t="s">
        <v>348</v>
      </c>
      <c r="F22" s="19" t="s">
        <v>89</v>
      </c>
      <c r="G22" s="211" t="s">
        <v>585</v>
      </c>
      <c r="H22" s="65">
        <f>COUNTIF(J22:X22, "WIN")/(COUNTIF(J22:X22, "WIN")+COUNTIF(J22:X22, "LOSE"))</f>
        <v>0.875</v>
      </c>
      <c r="I22" s="325">
        <f>Q10</f>
        <v>0.75</v>
      </c>
      <c r="J22" s="200"/>
      <c r="K22" s="329" t="s">
        <v>270</v>
      </c>
      <c r="L22" s="328" t="s">
        <v>273</v>
      </c>
      <c r="M22" s="200"/>
      <c r="N22" s="329" t="s">
        <v>270</v>
      </c>
      <c r="O22" s="321" t="s">
        <v>270</v>
      </c>
      <c r="P22" s="200"/>
      <c r="Q22" s="324" t="s">
        <v>384</v>
      </c>
      <c r="R22" s="200"/>
      <c r="S22" s="329" t="s">
        <v>270</v>
      </c>
      <c r="T22" s="200"/>
      <c r="U22" s="329" t="s">
        <v>270</v>
      </c>
      <c r="V22" s="321" t="s">
        <v>270</v>
      </c>
      <c r="W22" s="200"/>
      <c r="X22" s="329" t="s">
        <v>270</v>
      </c>
      <c r="Y22" s="200"/>
    </row>
    <row r="23" spans="1:25" s="198" customFormat="1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M23" s="200"/>
      <c r="P23" s="200"/>
      <c r="R23" s="200"/>
      <c r="T23" s="200"/>
      <c r="W23" s="200"/>
      <c r="Y23" s="200"/>
    </row>
    <row r="24" spans="1:25" s="198" customFormat="1" x14ac:dyDescent="0.2">
      <c r="A24" s="179" t="s">
        <v>563</v>
      </c>
      <c r="B24" s="179" t="s">
        <v>574</v>
      </c>
      <c r="C24" s="42" t="s">
        <v>149</v>
      </c>
      <c r="D24" s="128" t="s">
        <v>90</v>
      </c>
      <c r="E24" s="128" t="s">
        <v>381</v>
      </c>
      <c r="F24" s="218" t="s">
        <v>378</v>
      </c>
      <c r="G24" s="216" t="s">
        <v>278</v>
      </c>
      <c r="H24" s="65">
        <f>COUNTIF(J24:X24, "WIN")/(COUNTIF(J24:X24, "WIN")+COUNTIF(J24:X24, "LOSE"))</f>
        <v>0.625</v>
      </c>
      <c r="I24" s="325">
        <f>S10</f>
        <v>0.66666666666666663</v>
      </c>
      <c r="J24" s="200"/>
      <c r="K24" s="329" t="s">
        <v>270</v>
      </c>
      <c r="L24" s="329" t="s">
        <v>270</v>
      </c>
      <c r="M24" s="200"/>
      <c r="N24" s="328" t="s">
        <v>273</v>
      </c>
      <c r="O24" s="320" t="s">
        <v>273</v>
      </c>
      <c r="P24" s="200"/>
      <c r="Q24" s="328" t="s">
        <v>273</v>
      </c>
      <c r="R24" s="200"/>
      <c r="S24" s="324" t="s">
        <v>384</v>
      </c>
      <c r="T24" s="200"/>
      <c r="U24" s="329" t="s">
        <v>270</v>
      </c>
      <c r="V24" s="321" t="s">
        <v>270</v>
      </c>
      <c r="W24" s="200"/>
      <c r="X24" s="329" t="s">
        <v>270</v>
      </c>
      <c r="Y24" s="200"/>
    </row>
    <row r="25" spans="1:25" s="198" customFormat="1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M25" s="200"/>
      <c r="N25" s="200"/>
      <c r="O25" s="200"/>
      <c r="P25" s="200"/>
      <c r="R25" s="200"/>
      <c r="T25" s="200"/>
      <c r="V25" s="200"/>
      <c r="W25" s="200"/>
      <c r="Y25" s="200"/>
    </row>
    <row r="26" spans="1:25" x14ac:dyDescent="0.2">
      <c r="A26" s="179" t="s">
        <v>564</v>
      </c>
      <c r="B26" s="203" t="s">
        <v>582</v>
      </c>
      <c r="C26" s="6" t="s">
        <v>284</v>
      </c>
      <c r="D26" s="6" t="s">
        <v>383</v>
      </c>
      <c r="E26" s="6" t="s">
        <v>376</v>
      </c>
      <c r="F26" s="42" t="s">
        <v>213</v>
      </c>
      <c r="G26" s="19" t="s">
        <v>555</v>
      </c>
      <c r="H26" s="65">
        <f>COUNTIF(J26:X26, "WIN")/(COUNTIF(J26:X26, "WIN")+COUNTIF(J26:X26, "LOSE"))</f>
        <v>0.375</v>
      </c>
      <c r="I26" s="65">
        <f>U10</f>
        <v>0.5</v>
      </c>
      <c r="K26" s="329" t="s">
        <v>270</v>
      </c>
      <c r="L26" s="329" t="s">
        <v>270</v>
      </c>
      <c r="N26" s="328" t="s">
        <v>273</v>
      </c>
      <c r="O26" s="320" t="s">
        <v>273</v>
      </c>
      <c r="Q26" s="328" t="s">
        <v>273</v>
      </c>
      <c r="S26" s="328" t="s">
        <v>273</v>
      </c>
      <c r="U26" s="324" t="s">
        <v>384</v>
      </c>
      <c r="V26" s="320" t="s">
        <v>273</v>
      </c>
      <c r="W26" s="200"/>
      <c r="X26" s="329" t="s">
        <v>270</v>
      </c>
      <c r="Y26" s="200"/>
    </row>
    <row r="27" spans="1:25" x14ac:dyDescent="0.2">
      <c r="A27" s="57" t="s">
        <v>565</v>
      </c>
      <c r="B27" s="203" t="s">
        <v>582</v>
      </c>
      <c r="C27" s="19" t="s">
        <v>555</v>
      </c>
      <c r="D27" s="6" t="s">
        <v>383</v>
      </c>
      <c r="E27" s="6" t="s">
        <v>376</v>
      </c>
      <c r="F27" s="42" t="s">
        <v>213</v>
      </c>
      <c r="G27" s="6" t="s">
        <v>284</v>
      </c>
      <c r="H27" s="65">
        <f>COUNTIF(J27:X27, "WIN")/(COUNTIF(J27:X27, "WIN")+COUNTIF(J27:X27, "LOSE"))</f>
        <v>0.25</v>
      </c>
      <c r="I27" s="65">
        <f>V10</f>
        <v>0.58333333333333337</v>
      </c>
      <c r="K27" s="320" t="s">
        <v>273</v>
      </c>
      <c r="L27" s="321" t="s">
        <v>270</v>
      </c>
      <c r="N27" s="320" t="s">
        <v>273</v>
      </c>
      <c r="O27" s="320" t="s">
        <v>273</v>
      </c>
      <c r="Q27" s="320" t="s">
        <v>273</v>
      </c>
      <c r="S27" s="320" t="s">
        <v>273</v>
      </c>
      <c r="U27" s="320" t="s">
        <v>273</v>
      </c>
      <c r="V27" s="324" t="s">
        <v>384</v>
      </c>
      <c r="W27" s="200"/>
      <c r="X27" s="321" t="s">
        <v>270</v>
      </c>
      <c r="Y27" s="200"/>
    </row>
    <row r="28" spans="1:25" s="198" customFormat="1" x14ac:dyDescent="0.2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M28" s="200"/>
      <c r="N28" s="200"/>
      <c r="O28" s="200"/>
      <c r="P28" s="200"/>
      <c r="R28" s="200"/>
      <c r="T28" s="200"/>
      <c r="V28" s="200"/>
      <c r="W28" s="200"/>
      <c r="Y28" s="200"/>
    </row>
    <row r="29" spans="1:25" s="198" customFormat="1" x14ac:dyDescent="0.2">
      <c r="A29" s="57" t="s">
        <v>613</v>
      </c>
      <c r="B29" s="179" t="s">
        <v>581</v>
      </c>
      <c r="C29" s="42" t="s">
        <v>587</v>
      </c>
      <c r="D29" s="19" t="s">
        <v>614</v>
      </c>
      <c r="E29" s="6" t="s">
        <v>2</v>
      </c>
      <c r="F29" s="219" t="s">
        <v>598</v>
      </c>
      <c r="G29" s="219" t="s">
        <v>577</v>
      </c>
      <c r="H29" s="65">
        <f t="shared" ref="H29:H41" si="1">COUNTIF(J29:X29, "WIN")/(COUNTIF(J29:X29, "WIN")+COUNTIF(J29:X29, "LOSE"))</f>
        <v>0.33333333333333331</v>
      </c>
      <c r="I29" s="227" t="s">
        <v>82</v>
      </c>
      <c r="J29" s="200"/>
      <c r="K29" s="329" t="s">
        <v>270</v>
      </c>
      <c r="L29" s="329" t="s">
        <v>270</v>
      </c>
      <c r="N29" s="328" t="s">
        <v>273</v>
      </c>
      <c r="O29" s="320" t="s">
        <v>273</v>
      </c>
      <c r="Q29" s="320" t="s">
        <v>273</v>
      </c>
      <c r="S29" s="328" t="s">
        <v>273</v>
      </c>
      <c r="U29" s="329" t="s">
        <v>270</v>
      </c>
      <c r="V29" s="320" t="s">
        <v>273</v>
      </c>
      <c r="W29" s="200"/>
      <c r="X29" s="328" t="s">
        <v>273</v>
      </c>
      <c r="Y29" s="200"/>
    </row>
    <row r="30" spans="1:25" ht="15" customHeight="1" x14ac:dyDescent="0.2">
      <c r="A30" s="179" t="s">
        <v>566</v>
      </c>
      <c r="B30" s="203" t="s">
        <v>583</v>
      </c>
      <c r="C30" s="42" t="s">
        <v>587</v>
      </c>
      <c r="D30" s="42" t="s">
        <v>589</v>
      </c>
      <c r="E30" s="19" t="s">
        <v>590</v>
      </c>
      <c r="F30" s="6" t="s">
        <v>2</v>
      </c>
      <c r="G30" s="326" t="s">
        <v>520</v>
      </c>
      <c r="H30" s="65">
        <f t="shared" si="1"/>
        <v>0.25</v>
      </c>
      <c r="I30" s="175">
        <f>X10</f>
        <v>0.70833333333333337</v>
      </c>
      <c r="K30" s="328" t="s">
        <v>273</v>
      </c>
      <c r="L30" s="329" t="s">
        <v>270</v>
      </c>
      <c r="N30" s="329" t="s">
        <v>270</v>
      </c>
      <c r="O30" s="320" t="s">
        <v>273</v>
      </c>
      <c r="Q30" s="328" t="s">
        <v>273</v>
      </c>
      <c r="S30" s="328" t="s">
        <v>273</v>
      </c>
      <c r="U30" s="328" t="s">
        <v>273</v>
      </c>
      <c r="V30" s="320" t="s">
        <v>273</v>
      </c>
      <c r="X30" s="324" t="s">
        <v>384</v>
      </c>
      <c r="Y30" s="198"/>
    </row>
    <row r="31" spans="1:25" ht="15" customHeight="1" x14ac:dyDescent="0.2">
      <c r="A31" s="57" t="s">
        <v>615</v>
      </c>
      <c r="B31" s="203" t="s">
        <v>616</v>
      </c>
      <c r="C31" s="42" t="s">
        <v>587</v>
      </c>
      <c r="D31" s="42" t="s">
        <v>589</v>
      </c>
      <c r="E31" s="19" t="s">
        <v>590</v>
      </c>
      <c r="F31" s="6" t="s">
        <v>2</v>
      </c>
      <c r="G31" s="215" t="s">
        <v>200</v>
      </c>
      <c r="H31" s="65">
        <f t="shared" si="1"/>
        <v>0.33333333333333331</v>
      </c>
      <c r="I31" s="327" t="s">
        <v>82</v>
      </c>
      <c r="K31" s="321" t="s">
        <v>270</v>
      </c>
      <c r="L31" s="321" t="s">
        <v>270</v>
      </c>
      <c r="N31" s="320" t="s">
        <v>273</v>
      </c>
      <c r="O31" s="320" t="s">
        <v>273</v>
      </c>
      <c r="Q31" s="320" t="s">
        <v>273</v>
      </c>
      <c r="S31" s="320" t="s">
        <v>273</v>
      </c>
      <c r="U31" s="321" t="s">
        <v>270</v>
      </c>
      <c r="V31" s="320" t="s">
        <v>273</v>
      </c>
      <c r="W31" s="200"/>
      <c r="X31" s="320" t="s">
        <v>273</v>
      </c>
      <c r="Y31" s="198"/>
    </row>
    <row r="32" spans="1:25" ht="15" customHeight="1" x14ac:dyDescent="0.2">
      <c r="A32" s="57" t="s">
        <v>617</v>
      </c>
      <c r="B32" s="179" t="s">
        <v>574</v>
      </c>
      <c r="C32" s="42" t="s">
        <v>586</v>
      </c>
      <c r="D32" s="19" t="s">
        <v>614</v>
      </c>
      <c r="E32" s="6" t="s">
        <v>618</v>
      </c>
      <c r="F32" s="219" t="s">
        <v>598</v>
      </c>
      <c r="G32" s="215" t="s">
        <v>513</v>
      </c>
      <c r="H32" s="65">
        <f t="shared" si="1"/>
        <v>0.44444444444444442</v>
      </c>
      <c r="I32" s="327" t="s">
        <v>82</v>
      </c>
      <c r="K32" s="321" t="s">
        <v>270</v>
      </c>
      <c r="L32" s="321" t="s">
        <v>270</v>
      </c>
      <c r="N32" s="321" t="s">
        <v>270</v>
      </c>
      <c r="O32" s="321" t="s">
        <v>270</v>
      </c>
      <c r="Q32" s="320" t="s">
        <v>273</v>
      </c>
      <c r="S32" s="320" t="s">
        <v>273</v>
      </c>
      <c r="U32" s="320" t="s">
        <v>273</v>
      </c>
      <c r="V32" s="320" t="s">
        <v>273</v>
      </c>
      <c r="W32" s="200"/>
      <c r="X32" s="320" t="s">
        <v>273</v>
      </c>
      <c r="Y32" s="198"/>
    </row>
    <row r="33" spans="1:25" ht="15" customHeight="1" x14ac:dyDescent="0.2">
      <c r="A33" s="57" t="s">
        <v>619</v>
      </c>
      <c r="B33" s="179" t="s">
        <v>574</v>
      </c>
      <c r="C33" s="42" t="s">
        <v>586</v>
      </c>
      <c r="D33" s="6" t="s">
        <v>618</v>
      </c>
      <c r="E33" s="219" t="s">
        <v>598</v>
      </c>
      <c r="F33" s="215" t="s">
        <v>513</v>
      </c>
      <c r="G33" s="19" t="s">
        <v>620</v>
      </c>
      <c r="H33" s="65">
        <f t="shared" si="1"/>
        <v>0.44444444444444442</v>
      </c>
      <c r="I33" s="327" t="s">
        <v>82</v>
      </c>
      <c r="K33" s="321" t="s">
        <v>270</v>
      </c>
      <c r="L33" s="321" t="s">
        <v>270</v>
      </c>
      <c r="N33" s="320" t="s">
        <v>273</v>
      </c>
      <c r="O33" s="321" t="s">
        <v>270</v>
      </c>
      <c r="Q33" s="321" t="s">
        <v>270</v>
      </c>
      <c r="S33" s="320" t="s">
        <v>273</v>
      </c>
      <c r="U33" s="320" t="s">
        <v>273</v>
      </c>
      <c r="V33" s="320" t="s">
        <v>273</v>
      </c>
      <c r="W33" s="200"/>
      <c r="X33" s="320" t="s">
        <v>273</v>
      </c>
      <c r="Y33" s="198"/>
    </row>
    <row r="34" spans="1:25" ht="15" customHeight="1" x14ac:dyDescent="0.2">
      <c r="A34" s="57" t="s">
        <v>621</v>
      </c>
      <c r="B34" s="179" t="s">
        <v>574</v>
      </c>
      <c r="C34" s="218" t="s">
        <v>1</v>
      </c>
      <c r="D34" s="42" t="s">
        <v>587</v>
      </c>
      <c r="E34" s="218" t="s">
        <v>5</v>
      </c>
      <c r="F34" s="6" t="s">
        <v>2</v>
      </c>
      <c r="G34" s="216" t="s">
        <v>153</v>
      </c>
      <c r="H34" s="65">
        <f t="shared" si="1"/>
        <v>0.66666666666666663</v>
      </c>
      <c r="I34" s="327" t="s">
        <v>82</v>
      </c>
      <c r="K34" s="321" t="s">
        <v>270</v>
      </c>
      <c r="L34" s="320" t="s">
        <v>273</v>
      </c>
      <c r="N34" s="321" t="s">
        <v>270</v>
      </c>
      <c r="O34" s="321" t="s">
        <v>270</v>
      </c>
      <c r="Q34" s="321" t="s">
        <v>270</v>
      </c>
      <c r="S34" s="320" t="s">
        <v>273</v>
      </c>
      <c r="U34" s="321" t="s">
        <v>270</v>
      </c>
      <c r="V34" s="321" t="s">
        <v>270</v>
      </c>
      <c r="W34" s="200"/>
      <c r="X34" s="320" t="s">
        <v>273</v>
      </c>
      <c r="Y34" s="198"/>
    </row>
    <row r="35" spans="1:25" ht="15" customHeight="1" x14ac:dyDescent="0.2">
      <c r="A35" s="57" t="s">
        <v>622</v>
      </c>
      <c r="B35" s="179" t="s">
        <v>574</v>
      </c>
      <c r="C35" s="218" t="s">
        <v>1</v>
      </c>
      <c r="D35" s="218" t="s">
        <v>5</v>
      </c>
      <c r="E35" s="6" t="s">
        <v>2</v>
      </c>
      <c r="F35" s="42" t="s">
        <v>498</v>
      </c>
      <c r="G35" s="216" t="s">
        <v>153</v>
      </c>
      <c r="H35" s="65">
        <f t="shared" si="1"/>
        <v>0.44444444444444442</v>
      </c>
      <c r="I35" s="327" t="s">
        <v>82</v>
      </c>
      <c r="K35" s="321" t="s">
        <v>270</v>
      </c>
      <c r="L35" s="321" t="s">
        <v>270</v>
      </c>
      <c r="N35" s="321" t="s">
        <v>270</v>
      </c>
      <c r="O35" s="321" t="s">
        <v>270</v>
      </c>
      <c r="Q35" s="320" t="s">
        <v>273</v>
      </c>
      <c r="S35" s="320" t="s">
        <v>273</v>
      </c>
      <c r="U35" s="320" t="s">
        <v>273</v>
      </c>
      <c r="V35" s="320" t="s">
        <v>273</v>
      </c>
      <c r="W35" s="200"/>
      <c r="X35" s="320" t="s">
        <v>273</v>
      </c>
      <c r="Y35" s="198"/>
    </row>
    <row r="36" spans="1:25" ht="15" customHeight="1" x14ac:dyDescent="0.2">
      <c r="A36" s="57" t="s">
        <v>623</v>
      </c>
      <c r="B36" s="179" t="s">
        <v>574</v>
      </c>
      <c r="C36" s="218" t="s">
        <v>1</v>
      </c>
      <c r="D36" s="218" t="s">
        <v>5</v>
      </c>
      <c r="E36" s="42" t="s">
        <v>587</v>
      </c>
      <c r="F36" s="6" t="s">
        <v>2</v>
      </c>
      <c r="G36" s="326" t="s">
        <v>520</v>
      </c>
      <c r="H36" s="65">
        <f t="shared" si="1"/>
        <v>0.33333333333333331</v>
      </c>
      <c r="I36" s="327" t="s">
        <v>82</v>
      </c>
      <c r="K36" s="320" t="s">
        <v>273</v>
      </c>
      <c r="L36" s="321" t="s">
        <v>270</v>
      </c>
      <c r="N36" s="321" t="s">
        <v>270</v>
      </c>
      <c r="O36" s="320" t="s">
        <v>273</v>
      </c>
      <c r="Q36" s="321" t="s">
        <v>270</v>
      </c>
      <c r="S36" s="320" t="s">
        <v>273</v>
      </c>
      <c r="U36" s="320" t="s">
        <v>273</v>
      </c>
      <c r="V36" s="320" t="s">
        <v>273</v>
      </c>
      <c r="W36" s="200"/>
      <c r="X36" s="320" t="s">
        <v>273</v>
      </c>
      <c r="Y36" s="198"/>
    </row>
    <row r="37" spans="1:25" ht="15" customHeight="1" x14ac:dyDescent="0.2">
      <c r="A37" s="57" t="s">
        <v>624</v>
      </c>
      <c r="B37" s="179" t="s">
        <v>574</v>
      </c>
      <c r="C37" s="218" t="s">
        <v>1</v>
      </c>
      <c r="D37" s="42" t="s">
        <v>587</v>
      </c>
      <c r="E37" s="6" t="s">
        <v>2</v>
      </c>
      <c r="F37" s="326" t="s">
        <v>520</v>
      </c>
      <c r="G37" s="218" t="s">
        <v>5</v>
      </c>
      <c r="H37" s="65">
        <f t="shared" si="1"/>
        <v>0.33333333333333331</v>
      </c>
      <c r="I37" s="327" t="s">
        <v>82</v>
      </c>
      <c r="K37" s="320" t="s">
        <v>273</v>
      </c>
      <c r="L37" s="320" t="s">
        <v>273</v>
      </c>
      <c r="N37" s="321" t="s">
        <v>270</v>
      </c>
      <c r="O37" s="320" t="s">
        <v>273</v>
      </c>
      <c r="Q37" s="320" t="s">
        <v>273</v>
      </c>
      <c r="S37" s="320" t="s">
        <v>273</v>
      </c>
      <c r="U37" s="321" t="s">
        <v>270</v>
      </c>
      <c r="V37" s="321" t="s">
        <v>270</v>
      </c>
      <c r="X37" s="320" t="s">
        <v>273</v>
      </c>
      <c r="Y37" s="198"/>
    </row>
    <row r="38" spans="1:25" ht="15" customHeight="1" x14ac:dyDescent="0.2">
      <c r="A38" s="57" t="s">
        <v>625</v>
      </c>
      <c r="B38" s="179" t="s">
        <v>574</v>
      </c>
      <c r="C38" s="218" t="s">
        <v>1</v>
      </c>
      <c r="D38" s="42" t="s">
        <v>587</v>
      </c>
      <c r="E38" s="6" t="s">
        <v>2</v>
      </c>
      <c r="F38" s="219" t="s">
        <v>577</v>
      </c>
      <c r="G38" s="218" t="s">
        <v>281</v>
      </c>
      <c r="H38" s="65">
        <f t="shared" si="1"/>
        <v>0.55555555555555558</v>
      </c>
      <c r="I38" s="327" t="s">
        <v>82</v>
      </c>
      <c r="K38" s="321" t="s">
        <v>270</v>
      </c>
      <c r="L38" s="320" t="s">
        <v>273</v>
      </c>
      <c r="N38" s="321" t="s">
        <v>270</v>
      </c>
      <c r="O38" s="320" t="s">
        <v>273</v>
      </c>
      <c r="Q38" s="320" t="s">
        <v>273</v>
      </c>
      <c r="S38" s="321" t="s">
        <v>270</v>
      </c>
      <c r="U38" s="321" t="s">
        <v>270</v>
      </c>
      <c r="V38" s="321" t="s">
        <v>270</v>
      </c>
      <c r="X38" s="320" t="s">
        <v>273</v>
      </c>
      <c r="Y38" s="198"/>
    </row>
    <row r="39" spans="1:25" ht="15" customHeight="1" x14ac:dyDescent="0.2">
      <c r="A39" s="57" t="s">
        <v>567</v>
      </c>
      <c r="B39" s="203" t="s">
        <v>582</v>
      </c>
      <c r="C39" s="42" t="s">
        <v>213</v>
      </c>
      <c r="D39" s="19" t="s">
        <v>590</v>
      </c>
      <c r="E39" s="6" t="s">
        <v>2</v>
      </c>
      <c r="F39" s="326" t="s">
        <v>520</v>
      </c>
      <c r="G39" s="42" t="s">
        <v>589</v>
      </c>
      <c r="H39" s="65">
        <f t="shared" si="1"/>
        <v>0.33333333333333331</v>
      </c>
      <c r="I39" s="327" t="s">
        <v>82</v>
      </c>
      <c r="K39" s="320" t="s">
        <v>273</v>
      </c>
      <c r="L39" s="321" t="s">
        <v>270</v>
      </c>
      <c r="N39" s="320" t="s">
        <v>273</v>
      </c>
      <c r="O39" s="320" t="s">
        <v>273</v>
      </c>
      <c r="Q39" s="321" t="s">
        <v>270</v>
      </c>
      <c r="S39" s="321" t="s">
        <v>270</v>
      </c>
      <c r="U39" s="320" t="s">
        <v>273</v>
      </c>
      <c r="V39" s="320" t="s">
        <v>273</v>
      </c>
      <c r="X39" s="320" t="s">
        <v>273</v>
      </c>
      <c r="Y39" s="198"/>
    </row>
    <row r="40" spans="1:25" ht="15" customHeight="1" x14ac:dyDescent="0.2">
      <c r="A40" s="57" t="s">
        <v>626</v>
      </c>
      <c r="B40" s="203" t="s">
        <v>582</v>
      </c>
      <c r="C40" s="19" t="s">
        <v>555</v>
      </c>
      <c r="D40" s="42" t="s">
        <v>213</v>
      </c>
      <c r="E40" s="19" t="s">
        <v>590</v>
      </c>
      <c r="F40" s="6" t="s">
        <v>2</v>
      </c>
      <c r="G40" s="42" t="s">
        <v>589</v>
      </c>
      <c r="H40" s="65">
        <f t="shared" si="1"/>
        <v>0.33333333333333331</v>
      </c>
      <c r="I40" s="327" t="s">
        <v>82</v>
      </c>
      <c r="K40" s="320" t="s">
        <v>273</v>
      </c>
      <c r="L40" s="321" t="s">
        <v>270</v>
      </c>
      <c r="N40" s="320" t="s">
        <v>273</v>
      </c>
      <c r="O40" s="320" t="s">
        <v>273</v>
      </c>
      <c r="Q40" s="320" t="s">
        <v>273</v>
      </c>
      <c r="S40" s="321" t="s">
        <v>270</v>
      </c>
      <c r="U40" s="320" t="s">
        <v>273</v>
      </c>
      <c r="V40" s="320" t="s">
        <v>273</v>
      </c>
      <c r="X40" s="321" t="s">
        <v>270</v>
      </c>
      <c r="Y40" s="198"/>
    </row>
    <row r="41" spans="1:25" ht="15" customHeight="1" x14ac:dyDescent="0.2">
      <c r="A41" s="57" t="s">
        <v>568</v>
      </c>
      <c r="B41" s="203" t="s">
        <v>582</v>
      </c>
      <c r="C41" s="19" t="s">
        <v>99</v>
      </c>
      <c r="D41" s="19" t="s">
        <v>590</v>
      </c>
      <c r="E41" s="6" t="s">
        <v>2</v>
      </c>
      <c r="F41" s="42" t="s">
        <v>213</v>
      </c>
      <c r="G41" s="42" t="s">
        <v>589</v>
      </c>
      <c r="H41" s="65">
        <f t="shared" si="1"/>
        <v>0.33333333333333331</v>
      </c>
      <c r="I41" s="327" t="s">
        <v>82</v>
      </c>
      <c r="K41" s="321" t="s">
        <v>270</v>
      </c>
      <c r="L41" s="321" t="s">
        <v>270</v>
      </c>
      <c r="N41" s="320" t="s">
        <v>273</v>
      </c>
      <c r="O41" s="320" t="s">
        <v>273</v>
      </c>
      <c r="Q41" s="321" t="s">
        <v>270</v>
      </c>
      <c r="S41" s="320" t="s">
        <v>273</v>
      </c>
      <c r="U41" s="320" t="s">
        <v>273</v>
      </c>
      <c r="V41" s="320" t="s">
        <v>273</v>
      </c>
      <c r="X41" s="320" t="s">
        <v>273</v>
      </c>
      <c r="Y41" s="198"/>
    </row>
    <row r="42" spans="1:25" ht="15" customHeight="1" x14ac:dyDescent="0.2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198"/>
      <c r="L42" s="198"/>
      <c r="M42" s="200"/>
      <c r="N42" s="198"/>
      <c r="O42" s="198"/>
      <c r="P42" s="200"/>
      <c r="Q42" s="198"/>
      <c r="R42" s="200"/>
      <c r="S42" s="198"/>
      <c r="T42" s="200"/>
      <c r="U42" s="198"/>
      <c r="V42" s="198"/>
      <c r="W42" s="200"/>
      <c r="X42" s="198"/>
      <c r="Y42" s="200"/>
    </row>
    <row r="43" spans="1:25" ht="15" customHeight="1" x14ac:dyDescent="0.2">
      <c r="A43" s="57" t="s">
        <v>628</v>
      </c>
      <c r="B43" s="203" t="s">
        <v>611</v>
      </c>
      <c r="C43" s="19" t="s">
        <v>198</v>
      </c>
      <c r="D43" s="215" t="s">
        <v>200</v>
      </c>
      <c r="E43" s="219" t="s">
        <v>520</v>
      </c>
      <c r="F43" s="6" t="s">
        <v>201</v>
      </c>
      <c r="G43" s="42" t="s">
        <v>586</v>
      </c>
      <c r="H43" s="65">
        <f>COUNTIF(J43:X43, "WIN")/(COUNTIF(J43:X43, "WIN")+COUNTIF(J43:X43, "LOSE"))</f>
        <v>0.44444444444444442</v>
      </c>
      <c r="I43" s="327" t="s">
        <v>82</v>
      </c>
      <c r="K43" s="321" t="s">
        <v>270</v>
      </c>
      <c r="L43" s="320" t="s">
        <v>273</v>
      </c>
      <c r="N43" s="321" t="s">
        <v>270</v>
      </c>
      <c r="O43" s="320" t="s">
        <v>273</v>
      </c>
      <c r="Q43" s="320" t="s">
        <v>273</v>
      </c>
      <c r="S43" s="320" t="s">
        <v>273</v>
      </c>
      <c r="U43" s="321" t="s">
        <v>270</v>
      </c>
      <c r="V43" s="321" t="s">
        <v>270</v>
      </c>
      <c r="W43" s="200"/>
      <c r="X43" s="320" t="s">
        <v>273</v>
      </c>
      <c r="Y43" s="198"/>
    </row>
    <row r="44" spans="1:25" ht="15" customHeight="1" x14ac:dyDescent="0.2">
      <c r="A44" s="57" t="s">
        <v>572</v>
      </c>
      <c r="B44" s="203" t="s">
        <v>53</v>
      </c>
      <c r="C44" s="19" t="s">
        <v>198</v>
      </c>
      <c r="D44" s="19" t="s">
        <v>591</v>
      </c>
      <c r="E44" s="215" t="s">
        <v>200</v>
      </c>
      <c r="F44" s="6" t="s">
        <v>201</v>
      </c>
      <c r="G44" s="42" t="s">
        <v>586</v>
      </c>
      <c r="H44" s="65">
        <f>COUNTIF(J44:X44, "WIN")/(COUNTIF(J44:X44, "WIN")+COUNTIF(J44:X44, "LOSE"))</f>
        <v>0.44444444444444442</v>
      </c>
      <c r="I44" s="327" t="s">
        <v>82</v>
      </c>
      <c r="K44" s="320" t="s">
        <v>273</v>
      </c>
      <c r="L44" s="320" t="s">
        <v>273</v>
      </c>
      <c r="N44" s="321" t="s">
        <v>270</v>
      </c>
      <c r="O44" s="320" t="s">
        <v>273</v>
      </c>
      <c r="Q44" s="320" t="s">
        <v>273</v>
      </c>
      <c r="S44" s="320" t="s">
        <v>273</v>
      </c>
      <c r="U44" s="321" t="s">
        <v>270</v>
      </c>
      <c r="V44" s="321" t="s">
        <v>270</v>
      </c>
      <c r="W44" s="200"/>
      <c r="X44" s="321" t="s">
        <v>270</v>
      </c>
      <c r="Y44" s="198"/>
    </row>
    <row r="45" spans="1:25" ht="15" customHeight="1" x14ac:dyDescent="0.2">
      <c r="A45" s="57" t="s">
        <v>573</v>
      </c>
      <c r="B45" s="203" t="s">
        <v>53</v>
      </c>
      <c r="C45" s="42" t="s">
        <v>586</v>
      </c>
      <c r="D45" s="42" t="s">
        <v>592</v>
      </c>
      <c r="E45" s="215" t="s">
        <v>200</v>
      </c>
      <c r="F45" s="6" t="s">
        <v>201</v>
      </c>
      <c r="G45" s="19" t="s">
        <v>198</v>
      </c>
      <c r="H45" s="65">
        <f>COUNTIF(J45:X45, "WIN")/(COUNTIF(J45:X45, "WIN")+COUNTIF(J45:X45, "LOSE"))</f>
        <v>0.33333333333333331</v>
      </c>
      <c r="I45" s="327" t="s">
        <v>82</v>
      </c>
      <c r="K45" s="320" t="s">
        <v>273</v>
      </c>
      <c r="L45" s="320" t="s">
        <v>273</v>
      </c>
      <c r="N45" s="320" t="s">
        <v>273</v>
      </c>
      <c r="O45" s="320" t="s">
        <v>273</v>
      </c>
      <c r="Q45" s="320" t="s">
        <v>273</v>
      </c>
      <c r="S45" s="320" t="s">
        <v>273</v>
      </c>
      <c r="U45" s="321" t="s">
        <v>270</v>
      </c>
      <c r="V45" s="321" t="s">
        <v>270</v>
      </c>
      <c r="X45" s="321" t="s">
        <v>270</v>
      </c>
      <c r="Y45" s="198"/>
    </row>
    <row r="46" spans="1:25" ht="15" customHeight="1" x14ac:dyDescent="0.2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198"/>
      <c r="L46" s="198"/>
      <c r="M46" s="200"/>
      <c r="N46" s="198"/>
      <c r="O46" s="198"/>
      <c r="P46" s="200"/>
      <c r="Q46" s="198"/>
      <c r="R46" s="200"/>
      <c r="S46" s="198"/>
      <c r="T46" s="200"/>
      <c r="U46" s="198"/>
      <c r="V46" s="198"/>
      <c r="W46" s="200"/>
      <c r="X46" s="198"/>
      <c r="Y46" s="200"/>
    </row>
    <row r="47" spans="1:25" ht="15" customHeight="1" x14ac:dyDescent="0.2">
      <c r="C47" s="161" t="s">
        <v>606</v>
      </c>
      <c r="D47" s="161" t="s">
        <v>607</v>
      </c>
    </row>
    <row r="48" spans="1:25" ht="15" customHeight="1" x14ac:dyDescent="0.2">
      <c r="C48" s="42" t="s">
        <v>199</v>
      </c>
      <c r="D48" s="218" t="s">
        <v>1</v>
      </c>
    </row>
    <row r="49" spans="3:4" ht="15" customHeight="1" x14ac:dyDescent="0.2">
      <c r="C49" s="42" t="s">
        <v>587</v>
      </c>
      <c r="D49" s="19" t="s">
        <v>88</v>
      </c>
    </row>
    <row r="50" spans="3:4" ht="15" customHeight="1" x14ac:dyDescent="0.2">
      <c r="C50" s="216" t="s">
        <v>278</v>
      </c>
      <c r="D50" s="19" t="s">
        <v>89</v>
      </c>
    </row>
    <row r="51" spans="3:4" ht="15" customHeight="1" x14ac:dyDescent="0.2">
      <c r="C51" s="42" t="s">
        <v>149</v>
      </c>
      <c r="D51" s="19" t="s">
        <v>94</v>
      </c>
    </row>
    <row r="52" spans="3:4" ht="15" customHeight="1" x14ac:dyDescent="0.2">
      <c r="C52" s="42" t="s">
        <v>202</v>
      </c>
      <c r="D52" s="19" t="s">
        <v>608</v>
      </c>
    </row>
  </sheetData>
  <conditionalFormatting sqref="A9:XFD10 H29 H11:I16 H17 H1:I8 H30:I1048576 H18:I28">
    <cfRule type="colorScale" priority="5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I17">
    <cfRule type="colorScale" priority="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I29">
    <cfRule type="colorScale" priority="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DCE7-9FD2-4FA8-B714-3B27A9091FA1}">
  <dimension ref="A1:W24"/>
  <sheetViews>
    <sheetView zoomScale="85" zoomScaleNormal="85" workbookViewId="0">
      <pane xSplit="10" topLeftCell="AH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7.3984375" style="161" bestFit="1" customWidth="1"/>
    <col min="9" max="9" width="7.398437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4" width="9.01171875" style="161" customWidth="1"/>
    <col min="15" max="15" width="2.28515625" style="198" customWidth="1"/>
    <col min="16" max="16" width="9.01171875" style="161" customWidth="1"/>
    <col min="17" max="17" width="2.28515625" style="198" customWidth="1"/>
    <col min="18" max="18" width="9.01171875" style="161" customWidth="1"/>
    <col min="19" max="19" width="2.28515625" style="198" customWidth="1"/>
    <col min="20" max="20" width="9.01171875" style="161" bestFit="1" customWidth="1"/>
    <col min="21" max="21" width="2.28515625" style="198" customWidth="1"/>
    <col min="22" max="22" width="8.47265625" style="161" customWidth="1"/>
    <col min="23" max="23" width="2.28515625" style="161" customWidth="1"/>
    <col min="24" max="41" width="8.47265625" style="161" customWidth="1"/>
    <col min="42" max="16384" width="8.47265625" style="161"/>
  </cols>
  <sheetData>
    <row r="1" spans="1:23" x14ac:dyDescent="0.2">
      <c r="A1" s="161" t="s">
        <v>353</v>
      </c>
      <c r="K1" s="198"/>
      <c r="L1" s="198"/>
      <c r="N1" s="198"/>
      <c r="P1" s="198"/>
      <c r="R1" s="198"/>
      <c r="T1" s="198"/>
      <c r="V1" s="198"/>
      <c r="W1" s="198"/>
    </row>
    <row r="2" spans="1:23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200"/>
      <c r="P2" s="57" t="s">
        <v>561</v>
      </c>
      <c r="Q2" s="200"/>
      <c r="R2" s="57" t="s">
        <v>563</v>
      </c>
      <c r="S2" s="200"/>
      <c r="T2" s="62" t="s">
        <v>564</v>
      </c>
      <c r="U2" s="200"/>
      <c r="V2" s="57" t="s">
        <v>566</v>
      </c>
      <c r="W2" s="200"/>
    </row>
    <row r="3" spans="1:23" ht="14.25" customHeight="1" x14ac:dyDescent="0.2">
      <c r="A3" s="179" t="s">
        <v>556</v>
      </c>
      <c r="B3" s="179" t="s">
        <v>581</v>
      </c>
      <c r="C3" s="42" t="s">
        <v>199</v>
      </c>
      <c r="D3" s="128" t="s">
        <v>576</v>
      </c>
      <c r="E3" s="215" t="s">
        <v>594</v>
      </c>
      <c r="F3" s="250" t="s">
        <v>596</v>
      </c>
      <c r="G3" s="218" t="s">
        <v>600</v>
      </c>
      <c r="H3" s="175">
        <f>H15</f>
        <v>0.66666666666666663</v>
      </c>
      <c r="I3" s="175">
        <f>I15</f>
        <v>0.66666666666666663</v>
      </c>
      <c r="J3" s="200"/>
      <c r="K3" s="203" t="s">
        <v>578</v>
      </c>
      <c r="L3" s="179" t="s">
        <v>52</v>
      </c>
      <c r="M3" s="200"/>
      <c r="N3" s="179" t="s">
        <v>579</v>
      </c>
      <c r="O3" s="200"/>
      <c r="P3" s="203" t="s">
        <v>53</v>
      </c>
      <c r="Q3" s="200"/>
      <c r="R3" s="179" t="s">
        <v>574</v>
      </c>
      <c r="S3" s="200"/>
      <c r="T3" s="203" t="s">
        <v>582</v>
      </c>
      <c r="U3" s="200"/>
      <c r="V3" s="203" t="s">
        <v>583</v>
      </c>
      <c r="W3" s="200"/>
    </row>
    <row r="4" spans="1:23" x14ac:dyDescent="0.2">
      <c r="A4" s="57" t="s">
        <v>561</v>
      </c>
      <c r="B4" s="179" t="s">
        <v>54</v>
      </c>
      <c r="C4" s="19" t="s">
        <v>88</v>
      </c>
      <c r="D4" s="6" t="s">
        <v>584</v>
      </c>
      <c r="E4" s="6" t="s">
        <v>348</v>
      </c>
      <c r="F4" s="19" t="s">
        <v>89</v>
      </c>
      <c r="G4" s="216" t="s">
        <v>585</v>
      </c>
      <c r="H4" s="175">
        <f>H17</f>
        <v>0.83333333333333337</v>
      </c>
      <c r="I4" s="175">
        <f>I17</f>
        <v>0.83333333333333337</v>
      </c>
      <c r="J4" s="200"/>
      <c r="K4" s="216" t="s">
        <v>153</v>
      </c>
      <c r="L4" s="128" t="s">
        <v>90</v>
      </c>
      <c r="M4" s="200"/>
      <c r="N4" s="42" t="s">
        <v>199</v>
      </c>
      <c r="O4" s="200"/>
      <c r="P4" s="19" t="s">
        <v>88</v>
      </c>
      <c r="Q4" s="200"/>
      <c r="R4" s="42" t="s">
        <v>149</v>
      </c>
      <c r="S4" s="200"/>
      <c r="T4" s="6" t="s">
        <v>284</v>
      </c>
      <c r="U4" s="200"/>
      <c r="V4" s="42" t="s">
        <v>587</v>
      </c>
      <c r="W4" s="200"/>
    </row>
    <row r="5" spans="1:23" x14ac:dyDescent="0.2">
      <c r="A5" s="57" t="s">
        <v>563</v>
      </c>
      <c r="B5" s="179" t="s">
        <v>574</v>
      </c>
      <c r="C5" s="42" t="s">
        <v>149</v>
      </c>
      <c r="D5" s="128" t="s">
        <v>90</v>
      </c>
      <c r="E5" s="128" t="s">
        <v>381</v>
      </c>
      <c r="F5" s="218" t="s">
        <v>378</v>
      </c>
      <c r="G5" s="216" t="s">
        <v>278</v>
      </c>
      <c r="H5" s="175">
        <f>H19</f>
        <v>0.66666666666666663</v>
      </c>
      <c r="I5" s="175">
        <f>I19</f>
        <v>0.66666666666666663</v>
      </c>
      <c r="J5" s="200"/>
      <c r="K5" s="19" t="s">
        <v>88</v>
      </c>
      <c r="L5" s="19" t="s">
        <v>88</v>
      </c>
      <c r="M5" s="200"/>
      <c r="N5" s="128" t="s">
        <v>576</v>
      </c>
      <c r="O5" s="200"/>
      <c r="P5" s="6" t="s">
        <v>584</v>
      </c>
      <c r="Q5" s="200"/>
      <c r="R5" s="128" t="s">
        <v>90</v>
      </c>
      <c r="S5" s="200"/>
      <c r="T5" s="6" t="s">
        <v>383</v>
      </c>
      <c r="U5" s="200"/>
      <c r="V5" s="42" t="s">
        <v>589</v>
      </c>
      <c r="W5" s="200"/>
    </row>
    <row r="6" spans="1:23" ht="16.5" customHeight="1" x14ac:dyDescent="0.2">
      <c r="A6" s="179" t="s">
        <v>564</v>
      </c>
      <c r="B6" s="203" t="s">
        <v>582</v>
      </c>
      <c r="C6" s="6" t="s">
        <v>284</v>
      </c>
      <c r="D6" s="6" t="s">
        <v>383</v>
      </c>
      <c r="E6" s="6" t="s">
        <v>376</v>
      </c>
      <c r="F6" s="42" t="s">
        <v>213</v>
      </c>
      <c r="G6" s="19" t="s">
        <v>555</v>
      </c>
      <c r="H6" s="210">
        <f>H21</f>
        <v>0.5</v>
      </c>
      <c r="I6" s="210">
        <f>I21</f>
        <v>0.33333333333333331</v>
      </c>
      <c r="J6" s="200"/>
      <c r="K6" s="19" t="s">
        <v>89</v>
      </c>
      <c r="L6" s="218" t="s">
        <v>463</v>
      </c>
      <c r="M6" s="200"/>
      <c r="N6" s="215" t="s">
        <v>594</v>
      </c>
      <c r="O6" s="200"/>
      <c r="P6" s="6" t="s">
        <v>348</v>
      </c>
      <c r="Q6" s="200"/>
      <c r="R6" s="128" t="s">
        <v>381</v>
      </c>
      <c r="S6" s="200"/>
      <c r="T6" s="6" t="s">
        <v>376</v>
      </c>
      <c r="U6" s="200"/>
      <c r="V6" s="19" t="s">
        <v>590</v>
      </c>
      <c r="W6" s="200"/>
    </row>
    <row r="7" spans="1:23" ht="12.75" customHeight="1" x14ac:dyDescent="0.2">
      <c r="A7" s="179" t="s">
        <v>566</v>
      </c>
      <c r="B7" s="203" t="s">
        <v>583</v>
      </c>
      <c r="C7" s="42" t="s">
        <v>587</v>
      </c>
      <c r="D7" s="42" t="s">
        <v>589</v>
      </c>
      <c r="E7" s="19" t="s">
        <v>590</v>
      </c>
      <c r="F7" s="6" t="s">
        <v>2</v>
      </c>
      <c r="G7" s="326" t="s">
        <v>520</v>
      </c>
      <c r="H7" s="65">
        <f>H23</f>
        <v>0.33333333333333331</v>
      </c>
      <c r="I7" s="65">
        <f>I23</f>
        <v>0.33333333333333331</v>
      </c>
      <c r="J7" s="200"/>
      <c r="K7" s="6" t="s">
        <v>348</v>
      </c>
      <c r="L7" s="215" t="s">
        <v>594</v>
      </c>
      <c r="M7" s="200"/>
      <c r="N7" s="250" t="s">
        <v>596</v>
      </c>
      <c r="O7" s="200"/>
      <c r="P7" s="19" t="s">
        <v>89</v>
      </c>
      <c r="Q7" s="200"/>
      <c r="R7" s="218" t="s">
        <v>378</v>
      </c>
      <c r="S7" s="200"/>
      <c r="T7" s="42" t="s">
        <v>213</v>
      </c>
      <c r="U7" s="200"/>
      <c r="V7" s="6" t="s">
        <v>2</v>
      </c>
      <c r="W7" s="200"/>
    </row>
    <row r="8" spans="1:23" x14ac:dyDescent="0.2">
      <c r="J8" s="200"/>
      <c r="K8" s="6" t="s">
        <v>599</v>
      </c>
      <c r="L8" s="216" t="s">
        <v>278</v>
      </c>
      <c r="M8" s="200"/>
      <c r="N8" s="218" t="s">
        <v>600</v>
      </c>
      <c r="O8" s="200"/>
      <c r="P8" s="216" t="s">
        <v>585</v>
      </c>
      <c r="Q8" s="200"/>
      <c r="R8" s="216" t="s">
        <v>278</v>
      </c>
      <c r="S8" s="200"/>
      <c r="T8" s="19" t="s">
        <v>555</v>
      </c>
      <c r="U8" s="200"/>
      <c r="V8" s="326" t="s">
        <v>520</v>
      </c>
      <c r="W8" s="200"/>
    </row>
    <row r="9" spans="1:23" x14ac:dyDescent="0.2">
      <c r="D9" s="252"/>
      <c r="E9" s="253"/>
      <c r="F9" s="252"/>
      <c r="G9" s="253"/>
      <c r="H9" s="2"/>
      <c r="I9" s="2" t="s">
        <v>602</v>
      </c>
      <c r="J9" s="200"/>
      <c r="K9" s="175">
        <f>H12</f>
        <v>0.16666666666666666</v>
      </c>
      <c r="L9" s="175">
        <f>H13</f>
        <v>0.5</v>
      </c>
      <c r="M9" s="200"/>
      <c r="N9" s="175">
        <f>H15</f>
        <v>0.66666666666666663</v>
      </c>
      <c r="O9" s="200"/>
      <c r="P9" s="175">
        <f>I17</f>
        <v>0.83333333333333337</v>
      </c>
      <c r="Q9" s="200"/>
      <c r="R9" s="175">
        <f>H19</f>
        <v>0.66666666666666663</v>
      </c>
      <c r="S9" s="200"/>
      <c r="T9" s="175">
        <f>H21</f>
        <v>0.5</v>
      </c>
      <c r="U9" s="200"/>
      <c r="V9" s="175">
        <f>H23</f>
        <v>0.33333333333333331</v>
      </c>
      <c r="W9" s="200"/>
    </row>
    <row r="10" spans="1:23" x14ac:dyDescent="0.2">
      <c r="A10" s="321" t="s">
        <v>270</v>
      </c>
      <c r="B10" s="320" t="s">
        <v>273</v>
      </c>
      <c r="C10" s="324" t="s">
        <v>384</v>
      </c>
      <c r="D10" s="252"/>
      <c r="E10" s="253"/>
      <c r="F10" s="252"/>
      <c r="G10" s="253"/>
      <c r="H10" s="2" t="s">
        <v>602</v>
      </c>
      <c r="I10" s="2" t="s">
        <v>243</v>
      </c>
      <c r="J10" s="200"/>
      <c r="K10" s="65">
        <f>COUNTIF(K$11:K$24, "LOSE")/(COUNTIF(K$11:K$24, "WIN")+COUNTIF(K$11:K$24, "LOSE"))</f>
        <v>0.16666666666666666</v>
      </c>
      <c r="L10" s="65">
        <f>COUNTIF(L$11:L$24, "LOSE")/(COUNTIF(L$11:L$24, "WIN")+COUNTIF(L$11:L$24, "LOSE"))</f>
        <v>0.33333333333333331</v>
      </c>
      <c r="M10" s="200"/>
      <c r="N10" s="65">
        <f>COUNTIF(N$11:N$24, "LOSE")/(COUNTIF(N$11:N$24, "WIN")+COUNTIF(N$11:N$24, "LOSE"))</f>
        <v>0.66666666666666663</v>
      </c>
      <c r="O10" s="200"/>
      <c r="P10" s="65">
        <f>COUNTIF(P$11:P$24, "LOSE")/(COUNTIF(P$11:P$24, "WIN")+COUNTIF(P$11:P$24, "LOSE"))</f>
        <v>0.83333333333333337</v>
      </c>
      <c r="Q10" s="200"/>
      <c r="R10" s="65">
        <f>COUNTIF(R$11:R$24, "LOSE")/(COUNTIF(R$11:R$24, "WIN")+COUNTIF(R$11:R$24, "LOSE"))</f>
        <v>0.66666666666666663</v>
      </c>
      <c r="S10" s="200"/>
      <c r="T10" s="65">
        <f>COUNTIF(T$11:T$24, "LOSE")/(COUNTIF(T$11:T$24, "WIN")+COUNTIF(T$11:T$24, "LOSE"))</f>
        <v>0.33333333333333331</v>
      </c>
      <c r="U10" s="200"/>
      <c r="V10" s="65">
        <f>COUNTIF(V$11:V$24, "LOSE")/(COUNTIF(V$11:V$24, "WIN")+COUNTIF(V$11:V$24, "LOSE"))</f>
        <v>0.33333333333333331</v>
      </c>
      <c r="W10" s="200"/>
    </row>
    <row r="11" spans="1:23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O11" s="200"/>
      <c r="Q11" s="200"/>
      <c r="S11" s="200"/>
      <c r="U11" s="200"/>
      <c r="W11" s="200"/>
    </row>
    <row r="12" spans="1:23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COUNTIF(J12:V12, "WIN")/(COUNTIF(J12:V12, "WIN")+COUNTIF(J12:V12, "LOSE"))</f>
        <v>0.16666666666666666</v>
      </c>
      <c r="I12" s="65">
        <f>K10</f>
        <v>0.16666666666666666</v>
      </c>
      <c r="J12" s="200"/>
      <c r="K12" s="324" t="s">
        <v>384</v>
      </c>
      <c r="L12" s="320" t="s">
        <v>273</v>
      </c>
      <c r="M12" s="200"/>
      <c r="N12" s="320" t="s">
        <v>273</v>
      </c>
      <c r="O12" s="200"/>
      <c r="P12" s="320" t="s">
        <v>273</v>
      </c>
      <c r="Q12" s="200"/>
      <c r="R12" s="320" t="s">
        <v>273</v>
      </c>
      <c r="S12" s="200"/>
      <c r="T12" s="320" t="s">
        <v>273</v>
      </c>
      <c r="U12" s="200"/>
      <c r="V12" s="321" t="s">
        <v>270</v>
      </c>
      <c r="W12" s="200"/>
    </row>
    <row r="13" spans="1:23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COUNTIF(J13:V13, "WIN")/(COUNTIF(J13:V13, "WIN")+COUNTIF(J13:V13, "LOSE"))</f>
        <v>0.5</v>
      </c>
      <c r="I13" s="65">
        <f>L10</f>
        <v>0.33333333333333331</v>
      </c>
      <c r="K13" s="321" t="s">
        <v>270</v>
      </c>
      <c r="L13" s="324" t="s">
        <v>384</v>
      </c>
      <c r="N13" s="320" t="s">
        <v>273</v>
      </c>
      <c r="P13" s="321" t="s">
        <v>270</v>
      </c>
      <c r="R13" s="320" t="s">
        <v>273</v>
      </c>
      <c r="T13" s="321" t="s">
        <v>270</v>
      </c>
      <c r="V13" s="320" t="s">
        <v>273</v>
      </c>
      <c r="W13" s="198"/>
    </row>
    <row r="14" spans="1:23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O14" s="200"/>
      <c r="Q14" s="200"/>
      <c r="S14" s="200"/>
      <c r="U14" s="200"/>
      <c r="W14" s="200"/>
    </row>
    <row r="15" spans="1:23" x14ac:dyDescent="0.2">
      <c r="A15" s="179" t="s">
        <v>556</v>
      </c>
      <c r="B15" s="179" t="s">
        <v>579</v>
      </c>
      <c r="C15" s="42" t="s">
        <v>199</v>
      </c>
      <c r="D15" s="128" t="s">
        <v>576</v>
      </c>
      <c r="E15" s="215" t="s">
        <v>594</v>
      </c>
      <c r="F15" s="250" t="s">
        <v>596</v>
      </c>
      <c r="G15" s="218" t="s">
        <v>600</v>
      </c>
      <c r="H15" s="65">
        <f>COUNTIF(J15:V15, "WIN")/(COUNTIF(J15:V15, "WIN")+COUNTIF(J15:V15, "LOSE"))</f>
        <v>0.66666666666666663</v>
      </c>
      <c r="I15" s="65">
        <f>N10</f>
        <v>0.66666666666666663</v>
      </c>
      <c r="K15" s="321" t="s">
        <v>270</v>
      </c>
      <c r="L15" s="321" t="s">
        <v>270</v>
      </c>
      <c r="N15" s="324" t="s">
        <v>384</v>
      </c>
      <c r="P15" s="320" t="s">
        <v>273</v>
      </c>
      <c r="R15" s="321" t="s">
        <v>270</v>
      </c>
      <c r="T15" s="321" t="s">
        <v>270</v>
      </c>
      <c r="U15" s="200"/>
      <c r="V15" s="320" t="s">
        <v>273</v>
      </c>
      <c r="W15" s="200"/>
    </row>
    <row r="16" spans="1:23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M16" s="200"/>
      <c r="O16" s="200"/>
      <c r="Q16" s="200"/>
      <c r="S16" s="200"/>
      <c r="U16" s="200"/>
      <c r="W16" s="200"/>
    </row>
    <row r="17" spans="1:23" s="198" customFormat="1" x14ac:dyDescent="0.2">
      <c r="A17" s="57" t="s">
        <v>561</v>
      </c>
      <c r="B17" s="203" t="s">
        <v>53</v>
      </c>
      <c r="C17" s="19" t="s">
        <v>88</v>
      </c>
      <c r="D17" s="6" t="s">
        <v>584</v>
      </c>
      <c r="E17" s="6" t="s">
        <v>348</v>
      </c>
      <c r="F17" s="19" t="s">
        <v>89</v>
      </c>
      <c r="G17" s="216" t="s">
        <v>585</v>
      </c>
      <c r="H17" s="65">
        <f>COUNTIF(J17:V17, "WIN")/(COUNTIF(J17:V17, "WIN")+COUNTIF(J17:V17, "LOSE"))</f>
        <v>0.83333333333333337</v>
      </c>
      <c r="I17" s="325">
        <f>P10</f>
        <v>0.83333333333333337</v>
      </c>
      <c r="J17" s="200"/>
      <c r="K17" s="321" t="s">
        <v>270</v>
      </c>
      <c r="L17" s="320" t="s">
        <v>273</v>
      </c>
      <c r="M17" s="200"/>
      <c r="N17" s="321" t="s">
        <v>270</v>
      </c>
      <c r="O17" s="200"/>
      <c r="P17" s="324" t="s">
        <v>384</v>
      </c>
      <c r="Q17" s="200"/>
      <c r="R17" s="321" t="s">
        <v>270</v>
      </c>
      <c r="S17" s="200"/>
      <c r="T17" s="321" t="s">
        <v>270</v>
      </c>
      <c r="U17" s="200"/>
      <c r="V17" s="321" t="s">
        <v>270</v>
      </c>
      <c r="W17" s="200"/>
    </row>
    <row r="18" spans="1:23" s="198" customFormat="1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M18" s="200"/>
      <c r="O18" s="200"/>
      <c r="Q18" s="200"/>
      <c r="S18" s="200"/>
      <c r="U18" s="200"/>
      <c r="W18" s="200"/>
    </row>
    <row r="19" spans="1:23" s="198" customFormat="1" x14ac:dyDescent="0.2">
      <c r="A19" s="57" t="s">
        <v>563</v>
      </c>
      <c r="B19" s="179" t="s">
        <v>574</v>
      </c>
      <c r="C19" s="42" t="s">
        <v>149</v>
      </c>
      <c r="D19" s="128" t="s">
        <v>90</v>
      </c>
      <c r="E19" s="128" t="s">
        <v>381</v>
      </c>
      <c r="F19" s="218" t="s">
        <v>378</v>
      </c>
      <c r="G19" s="216" t="s">
        <v>278</v>
      </c>
      <c r="H19" s="65">
        <f>COUNTIF(J19:V19, "WIN")/(COUNTIF(J19:V19, "WIN")+COUNTIF(J19:V19, "LOSE"))</f>
        <v>0.66666666666666663</v>
      </c>
      <c r="I19" s="325">
        <f>R10</f>
        <v>0.66666666666666663</v>
      </c>
      <c r="J19" s="200"/>
      <c r="K19" s="321" t="s">
        <v>270</v>
      </c>
      <c r="L19" s="321" t="s">
        <v>270</v>
      </c>
      <c r="M19" s="200"/>
      <c r="N19" s="320" t="s">
        <v>273</v>
      </c>
      <c r="O19" s="200"/>
      <c r="P19" s="320" t="s">
        <v>273</v>
      </c>
      <c r="Q19" s="200"/>
      <c r="R19" s="324" t="s">
        <v>384</v>
      </c>
      <c r="S19" s="200"/>
      <c r="T19" s="321" t="s">
        <v>270</v>
      </c>
      <c r="U19" s="200"/>
      <c r="V19" s="321" t="s">
        <v>270</v>
      </c>
      <c r="W19" s="200"/>
    </row>
    <row r="20" spans="1:23" s="198" customFormat="1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M20" s="200"/>
      <c r="N20" s="200"/>
      <c r="O20" s="200"/>
      <c r="Q20" s="200"/>
      <c r="S20" s="200"/>
      <c r="U20" s="200"/>
      <c r="W20" s="200"/>
    </row>
    <row r="21" spans="1:23" x14ac:dyDescent="0.2">
      <c r="A21" s="179" t="s">
        <v>564</v>
      </c>
      <c r="B21" s="203" t="s">
        <v>582</v>
      </c>
      <c r="C21" s="6" t="s">
        <v>284</v>
      </c>
      <c r="D21" s="6" t="s">
        <v>383</v>
      </c>
      <c r="E21" s="6" t="s">
        <v>376</v>
      </c>
      <c r="F21" s="42" t="s">
        <v>213</v>
      </c>
      <c r="G21" s="19" t="s">
        <v>555</v>
      </c>
      <c r="H21" s="65">
        <f>COUNTIF(J21:V21, "WIN")/(COUNTIF(J21:V21, "WIN")+COUNTIF(J21:V21, "LOSE"))</f>
        <v>0.5</v>
      </c>
      <c r="I21" s="65">
        <f>T10</f>
        <v>0.33333333333333331</v>
      </c>
      <c r="K21" s="321" t="s">
        <v>270</v>
      </c>
      <c r="L21" s="321" t="s">
        <v>270</v>
      </c>
      <c r="N21" s="320" t="s">
        <v>273</v>
      </c>
      <c r="P21" s="320" t="s">
        <v>273</v>
      </c>
      <c r="R21" s="320" t="s">
        <v>273</v>
      </c>
      <c r="T21" s="324" t="s">
        <v>384</v>
      </c>
      <c r="U21" s="200"/>
      <c r="V21" s="321" t="s">
        <v>270</v>
      </c>
      <c r="W21" s="200"/>
    </row>
    <row r="22" spans="1:23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M22" s="200"/>
      <c r="N22" s="200"/>
      <c r="O22" s="200"/>
      <c r="Q22" s="200"/>
      <c r="S22" s="200"/>
      <c r="U22" s="200"/>
      <c r="W22" s="200"/>
    </row>
    <row r="23" spans="1:23" ht="15" customHeight="1" x14ac:dyDescent="0.2">
      <c r="A23" s="179" t="s">
        <v>566</v>
      </c>
      <c r="B23" s="203" t="s">
        <v>583</v>
      </c>
      <c r="C23" s="42" t="s">
        <v>587</v>
      </c>
      <c r="D23" s="42" t="s">
        <v>589</v>
      </c>
      <c r="E23" s="19" t="s">
        <v>590</v>
      </c>
      <c r="F23" s="6" t="s">
        <v>2</v>
      </c>
      <c r="G23" s="326" t="s">
        <v>520</v>
      </c>
      <c r="H23" s="65">
        <f>COUNTIF(J23:V23, "WIN")/(COUNTIF(J23:V23, "WIN")+COUNTIF(J23:V23, "LOSE"))</f>
        <v>0.33333333333333331</v>
      </c>
      <c r="I23" s="175">
        <f>V10</f>
        <v>0.33333333333333331</v>
      </c>
      <c r="K23" s="320" t="s">
        <v>273</v>
      </c>
      <c r="L23" s="321" t="s">
        <v>270</v>
      </c>
      <c r="N23" s="321" t="s">
        <v>270</v>
      </c>
      <c r="P23" s="320" t="s">
        <v>273</v>
      </c>
      <c r="R23" s="320" t="s">
        <v>273</v>
      </c>
      <c r="T23" s="320" t="s">
        <v>273</v>
      </c>
      <c r="V23" s="324" t="s">
        <v>384</v>
      </c>
      <c r="W23" s="198"/>
    </row>
    <row r="24" spans="1:23" ht="15" customHeigh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198"/>
      <c r="L24" s="198"/>
      <c r="M24" s="200"/>
      <c r="N24" s="198"/>
      <c r="O24" s="200"/>
      <c r="P24" s="198"/>
      <c r="Q24" s="200"/>
      <c r="R24" s="198"/>
      <c r="S24" s="200"/>
      <c r="T24" s="198"/>
      <c r="U24" s="200"/>
      <c r="V24" s="198"/>
      <c r="W24" s="200"/>
    </row>
  </sheetData>
  <conditionalFormatting sqref="H1:I8 H11:I1048576 A9:XFD10">
    <cfRule type="colorScale" priority="2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5FD7-B9D0-DD40-9797-EA916E8FC13C}">
  <dimension ref="A1:AA64"/>
  <sheetViews>
    <sheetView topLeftCell="A3" zoomScale="85" zoomScaleNormal="85" workbookViewId="0">
      <pane xSplit="10" topLeftCell="K3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7.3984375" style="161" bestFit="1" customWidth="1"/>
    <col min="9" max="9" width="7.398437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4" width="9.01171875" style="161" customWidth="1"/>
    <col min="15" max="15" width="2.28515625" style="198" customWidth="1"/>
    <col min="16" max="16" width="9.01171875" style="161" customWidth="1"/>
    <col min="17" max="17" width="2.28515625" style="198" customWidth="1"/>
    <col min="18" max="18" width="9.01171875" style="161" customWidth="1"/>
    <col min="19" max="19" width="2.28515625" style="198" customWidth="1"/>
    <col min="20" max="20" width="9.01171875" style="161" bestFit="1" customWidth="1"/>
    <col min="21" max="21" width="2.28515625" style="198" customWidth="1"/>
    <col min="22" max="22" width="9.01171875" style="161" customWidth="1"/>
    <col min="23" max="23" width="2.28515625" style="198" customWidth="1"/>
    <col min="24" max="24" width="8.47265625" style="180" customWidth="1"/>
    <col min="25" max="25" width="2.28515625" style="161" customWidth="1"/>
    <col min="26" max="26" width="8.47265625" style="161" customWidth="1"/>
    <col min="27" max="27" width="2.28515625" style="161" customWidth="1"/>
    <col min="28" max="45" width="8.47265625" style="161" customWidth="1"/>
    <col min="46" max="16384" width="8.47265625" style="161"/>
  </cols>
  <sheetData>
    <row r="1" spans="1:27" x14ac:dyDescent="0.2">
      <c r="A1" s="161" t="s">
        <v>353</v>
      </c>
      <c r="K1" s="198"/>
      <c r="L1" s="198"/>
      <c r="N1" s="198"/>
      <c r="P1" s="198"/>
      <c r="R1" s="198"/>
      <c r="T1" s="198"/>
      <c r="V1" s="198"/>
      <c r="X1" s="198"/>
      <c r="Y1" s="198"/>
      <c r="Z1" s="198"/>
      <c r="AA1" s="198"/>
    </row>
    <row r="2" spans="1:27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200"/>
      <c r="P2" s="57" t="s">
        <v>629</v>
      </c>
      <c r="Q2" s="200"/>
      <c r="R2" s="57" t="s">
        <v>563</v>
      </c>
      <c r="S2" s="200"/>
      <c r="T2" s="62" t="s">
        <v>564</v>
      </c>
      <c r="U2" s="200"/>
      <c r="V2" s="57" t="s">
        <v>613</v>
      </c>
      <c r="W2" s="200"/>
      <c r="X2" s="57" t="s">
        <v>630</v>
      </c>
      <c r="Y2" s="200"/>
      <c r="Z2" s="57" t="s">
        <v>566</v>
      </c>
      <c r="AA2" s="200"/>
    </row>
    <row r="3" spans="1:27" ht="14.25" customHeight="1" x14ac:dyDescent="0.2">
      <c r="A3" s="179" t="s">
        <v>556</v>
      </c>
      <c r="B3" s="179" t="s">
        <v>581</v>
      </c>
      <c r="C3" s="42" t="s">
        <v>199</v>
      </c>
      <c r="D3" s="128" t="s">
        <v>576</v>
      </c>
      <c r="E3" s="215" t="s">
        <v>594</v>
      </c>
      <c r="F3" s="250" t="s">
        <v>596</v>
      </c>
      <c r="G3" s="218" t="s">
        <v>1</v>
      </c>
      <c r="H3" s="175">
        <f>H15</f>
        <v>1</v>
      </c>
      <c r="I3" s="175">
        <f>I15</f>
        <v>0.75</v>
      </c>
      <c r="J3" s="200"/>
      <c r="K3" s="203" t="s">
        <v>578</v>
      </c>
      <c r="L3" s="179" t="s">
        <v>52</v>
      </c>
      <c r="M3" s="200"/>
      <c r="N3" s="179" t="s">
        <v>581</v>
      </c>
      <c r="O3" s="200"/>
      <c r="P3" s="179" t="s">
        <v>581</v>
      </c>
      <c r="Q3" s="200"/>
      <c r="R3" s="179" t="s">
        <v>574</v>
      </c>
      <c r="S3" s="200"/>
      <c r="T3" s="203" t="s">
        <v>582</v>
      </c>
      <c r="U3" s="200"/>
      <c r="V3" s="179" t="s">
        <v>580</v>
      </c>
      <c r="W3" s="200"/>
      <c r="X3" s="179" t="s">
        <v>580</v>
      </c>
      <c r="Y3" s="200"/>
      <c r="Z3" s="179" t="s">
        <v>580</v>
      </c>
      <c r="AA3" s="200"/>
    </row>
    <row r="4" spans="1:27" x14ac:dyDescent="0.2">
      <c r="A4" s="179" t="s">
        <v>631</v>
      </c>
      <c r="B4" s="179" t="s">
        <v>632</v>
      </c>
      <c r="C4" s="19" t="s">
        <v>88</v>
      </c>
      <c r="D4" s="6" t="s">
        <v>584</v>
      </c>
      <c r="E4" s="218" t="s">
        <v>5</v>
      </c>
      <c r="F4" s="19" t="s">
        <v>89</v>
      </c>
      <c r="G4" s="216" t="s">
        <v>87</v>
      </c>
      <c r="H4" s="175" t="e">
        <f>#REF!</f>
        <v>#REF!</v>
      </c>
      <c r="I4" s="175" t="e">
        <f>#REF!</f>
        <v>#REF!</v>
      </c>
      <c r="J4" s="200"/>
      <c r="K4" s="216" t="s">
        <v>153</v>
      </c>
      <c r="L4" s="128" t="s">
        <v>90</v>
      </c>
      <c r="M4" s="200"/>
      <c r="N4" s="42" t="s">
        <v>199</v>
      </c>
      <c r="O4" s="200"/>
      <c r="P4" s="19" t="s">
        <v>88</v>
      </c>
      <c r="Q4" s="200"/>
      <c r="R4" s="42" t="s">
        <v>149</v>
      </c>
      <c r="S4" s="200"/>
      <c r="T4" s="6" t="s">
        <v>284</v>
      </c>
      <c r="U4" s="200"/>
      <c r="V4" s="42" t="s">
        <v>575</v>
      </c>
      <c r="W4" s="200"/>
      <c r="X4" s="42" t="s">
        <v>99</v>
      </c>
      <c r="Y4" s="200"/>
      <c r="Z4" s="42" t="s">
        <v>587</v>
      </c>
      <c r="AA4" s="200"/>
    </row>
    <row r="5" spans="1:27" x14ac:dyDescent="0.2">
      <c r="A5" s="179" t="s">
        <v>633</v>
      </c>
      <c r="B5" s="179" t="s">
        <v>581</v>
      </c>
      <c r="C5" s="42" t="s">
        <v>202</v>
      </c>
      <c r="D5" s="128" t="s">
        <v>90</v>
      </c>
      <c r="E5" s="218" t="s">
        <v>378</v>
      </c>
      <c r="F5" s="128" t="s">
        <v>381</v>
      </c>
      <c r="G5" s="216" t="s">
        <v>375</v>
      </c>
      <c r="H5" s="175" t="e">
        <f>#REF!</f>
        <v>#REF!</v>
      </c>
      <c r="I5" s="175" t="e">
        <f>#REF!</f>
        <v>#REF!</v>
      </c>
      <c r="J5" s="200"/>
      <c r="K5" s="19" t="s">
        <v>88</v>
      </c>
      <c r="L5" s="19" t="s">
        <v>88</v>
      </c>
      <c r="M5" s="200"/>
      <c r="N5" s="128" t="s">
        <v>576</v>
      </c>
      <c r="O5" s="200"/>
      <c r="P5" s="6" t="s">
        <v>584</v>
      </c>
      <c r="Q5" s="200"/>
      <c r="R5" s="218" t="s">
        <v>378</v>
      </c>
      <c r="S5" s="200"/>
      <c r="T5" s="6" t="s">
        <v>383</v>
      </c>
      <c r="U5" s="200"/>
      <c r="V5" s="19" t="s">
        <v>614</v>
      </c>
      <c r="W5" s="200"/>
      <c r="X5" s="42" t="s">
        <v>589</v>
      </c>
      <c r="Y5" s="200"/>
      <c r="Z5" s="19" t="s">
        <v>590</v>
      </c>
      <c r="AA5" s="200"/>
    </row>
    <row r="6" spans="1:27" x14ac:dyDescent="0.2">
      <c r="A6" s="179" t="s">
        <v>564</v>
      </c>
      <c r="B6" s="203" t="s">
        <v>582</v>
      </c>
      <c r="C6" s="6" t="s">
        <v>284</v>
      </c>
      <c r="D6" s="6" t="s">
        <v>383</v>
      </c>
      <c r="E6" s="6" t="s">
        <v>212</v>
      </c>
      <c r="F6" s="42" t="s">
        <v>213</v>
      </c>
      <c r="G6" s="19" t="s">
        <v>634</v>
      </c>
      <c r="H6" s="210">
        <f>H21</f>
        <v>0.33333333333333331</v>
      </c>
      <c r="I6" s="210">
        <f>I21</f>
        <v>0.375</v>
      </c>
      <c r="J6" s="200"/>
      <c r="K6" s="19" t="s">
        <v>89</v>
      </c>
      <c r="L6" s="218" t="s">
        <v>463</v>
      </c>
      <c r="M6" s="200"/>
      <c r="N6" s="215" t="s">
        <v>594</v>
      </c>
      <c r="O6" s="200"/>
      <c r="P6" s="216" t="s">
        <v>153</v>
      </c>
      <c r="Q6" s="200"/>
      <c r="R6" s="128" t="s">
        <v>90</v>
      </c>
      <c r="S6" s="200"/>
      <c r="T6" s="6" t="s">
        <v>212</v>
      </c>
      <c r="U6" s="200"/>
      <c r="V6" s="6" t="s">
        <v>618</v>
      </c>
      <c r="W6" s="200"/>
      <c r="X6" s="19" t="s">
        <v>590</v>
      </c>
      <c r="Y6" s="200"/>
      <c r="Z6" s="6" t="s">
        <v>2</v>
      </c>
      <c r="AA6" s="200"/>
    </row>
    <row r="7" spans="1:27" x14ac:dyDescent="0.2">
      <c r="A7" s="179" t="s">
        <v>613</v>
      </c>
      <c r="B7" s="179" t="s">
        <v>580</v>
      </c>
      <c r="C7" s="42" t="s">
        <v>575</v>
      </c>
      <c r="D7" s="19" t="s">
        <v>614</v>
      </c>
      <c r="E7" s="6" t="s">
        <v>618</v>
      </c>
      <c r="F7" s="219" t="s">
        <v>598</v>
      </c>
      <c r="G7" s="219" t="s">
        <v>577</v>
      </c>
      <c r="H7" s="65">
        <f>H23</f>
        <v>0.66666666666666663</v>
      </c>
      <c r="I7" s="65">
        <f>I23</f>
        <v>0.5</v>
      </c>
      <c r="J7" s="200"/>
      <c r="K7" s="6" t="s">
        <v>348</v>
      </c>
      <c r="L7" s="215" t="s">
        <v>594</v>
      </c>
      <c r="M7" s="200"/>
      <c r="N7" s="250" t="s">
        <v>596</v>
      </c>
      <c r="O7" s="200"/>
      <c r="P7" s="19" t="s">
        <v>89</v>
      </c>
      <c r="Q7" s="200"/>
      <c r="R7" s="128" t="s">
        <v>381</v>
      </c>
      <c r="S7" s="200"/>
      <c r="T7" s="42" t="s">
        <v>213</v>
      </c>
      <c r="U7" s="200"/>
      <c r="V7" s="219" t="s">
        <v>598</v>
      </c>
      <c r="W7" s="200"/>
      <c r="X7" s="6" t="s">
        <v>2</v>
      </c>
      <c r="Y7" s="200"/>
      <c r="Z7" s="326" t="s">
        <v>520</v>
      </c>
      <c r="AA7" s="200"/>
    </row>
    <row r="8" spans="1:27" x14ac:dyDescent="0.2">
      <c r="J8" s="200"/>
      <c r="K8" s="6" t="s">
        <v>599</v>
      </c>
      <c r="L8" s="216" t="s">
        <v>278</v>
      </c>
      <c r="M8" s="200"/>
      <c r="N8" s="218" t="s">
        <v>1</v>
      </c>
      <c r="O8" s="200"/>
      <c r="P8" s="218" t="s">
        <v>5</v>
      </c>
      <c r="Q8" s="200"/>
      <c r="R8" s="216" t="s">
        <v>278</v>
      </c>
      <c r="S8" s="200"/>
      <c r="T8" s="19" t="s">
        <v>634</v>
      </c>
      <c r="U8" s="200"/>
      <c r="V8" s="219" t="s">
        <v>577</v>
      </c>
      <c r="W8" s="200"/>
      <c r="X8" s="326" t="s">
        <v>520</v>
      </c>
      <c r="Y8" s="200"/>
      <c r="Z8" s="42" t="s">
        <v>589</v>
      </c>
      <c r="AA8" s="200"/>
    </row>
    <row r="9" spans="1:27" x14ac:dyDescent="0.2">
      <c r="D9" s="246"/>
      <c r="E9" s="247"/>
      <c r="F9" s="246"/>
      <c r="G9" s="247"/>
      <c r="H9" s="2"/>
      <c r="I9" s="2" t="s">
        <v>602</v>
      </c>
      <c r="J9" s="200"/>
      <c r="K9" s="175">
        <f>H12</f>
        <v>0.33333333333333331</v>
      </c>
      <c r="L9" s="175">
        <f>H13</f>
        <v>0.5</v>
      </c>
      <c r="M9" s="200"/>
      <c r="N9" s="175">
        <f>H15</f>
        <v>1</v>
      </c>
      <c r="O9" s="200"/>
      <c r="P9" s="175">
        <f>H17</f>
        <v>0.5</v>
      </c>
      <c r="Q9" s="200"/>
      <c r="R9" s="175">
        <f>H19</f>
        <v>0.66666666666666663</v>
      </c>
      <c r="S9" s="200"/>
      <c r="T9" s="175">
        <f>H21</f>
        <v>0.33333333333333331</v>
      </c>
      <c r="U9" s="200"/>
      <c r="V9" s="175">
        <f>H23</f>
        <v>0.66666666666666663</v>
      </c>
      <c r="W9" s="200"/>
      <c r="X9" s="175">
        <f>H25</f>
        <v>0.5714285714285714</v>
      </c>
      <c r="Y9" s="200"/>
      <c r="Z9" s="175">
        <f>H27</f>
        <v>0.7142857142857143</v>
      </c>
      <c r="AA9" s="200"/>
    </row>
    <row r="10" spans="1:27" x14ac:dyDescent="0.2">
      <c r="A10" s="321" t="s">
        <v>270</v>
      </c>
      <c r="B10" s="320" t="s">
        <v>273</v>
      </c>
      <c r="C10" s="324" t="s">
        <v>384</v>
      </c>
      <c r="D10" s="246"/>
      <c r="E10" s="247"/>
      <c r="F10" s="246"/>
      <c r="G10" s="247"/>
      <c r="H10" s="2" t="s">
        <v>602</v>
      </c>
      <c r="I10" s="2" t="s">
        <v>243</v>
      </c>
      <c r="J10" s="200"/>
      <c r="K10" s="65">
        <f>COUNTIF(K$11:K$28, "LOSE")/(COUNTIF(K$11:K$28, "WIN")+COUNTIF(K$11:K$28, "LOSE"))</f>
        <v>0.375</v>
      </c>
      <c r="L10" s="65">
        <f>COUNTIF(L$11:L$28, "LOSE")/(COUNTIF(L$11:L$28, "WIN")+COUNTIF(L$11:L$28, "LOSE"))</f>
        <v>0.125</v>
      </c>
      <c r="M10" s="200"/>
      <c r="N10" s="65">
        <f>COUNTIF(N$11:N$28, "LOSE")/(COUNTIF(N$11:N$28, "WIN")+COUNTIF(N$11:N$28, "LOSE"))</f>
        <v>0.75</v>
      </c>
      <c r="O10" s="200"/>
      <c r="P10" s="65">
        <f>COUNTIF(P$11:P$28, "LOSE")/(COUNTIF(P$11:P$28, "WIN")+COUNTIF(P$11:P$28, "LOSE"))</f>
        <v>0.375</v>
      </c>
      <c r="Q10" s="200"/>
      <c r="R10" s="65">
        <f>COUNTIF(R$11:R$28, "LOSE")/(COUNTIF(R$11:R$28, "WIN")+COUNTIF(R$11:R$28, "LOSE"))</f>
        <v>0.375</v>
      </c>
      <c r="S10" s="200"/>
      <c r="T10" s="65">
        <f>COUNTIF(T$11:T$28, "LOSE")/(COUNTIF(T$11:T$28, "WIN")+COUNTIF(T$11:T$28, "LOSE"))</f>
        <v>0.375</v>
      </c>
      <c r="U10" s="200"/>
      <c r="V10" s="65">
        <f>COUNTIF(V$11:V$28, "LOSE")/(COUNTIF(V$11:V$28, "WIN")+COUNTIF(V$11:V$28, "LOSE"))</f>
        <v>0.5</v>
      </c>
      <c r="W10" s="200"/>
      <c r="X10" s="65">
        <f>COUNTIF(X$11:X$28, "LOSE")/(COUNTIF(X$11:X$28, "WIN")+COUNTIF(X$11:X$28, "LOSE"))</f>
        <v>0.5</v>
      </c>
      <c r="Y10" s="200"/>
      <c r="Z10" s="65">
        <f>COUNTIF(Z$11:Z$28, "LOSE")/(COUNTIF(Z$11:Z$28, "WIN")+COUNTIF(Z$11:Z$28, "LOSE"))</f>
        <v>0.625</v>
      </c>
      <c r="AA10" s="200"/>
    </row>
    <row r="11" spans="1:27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O11" s="200"/>
      <c r="Q11" s="200"/>
      <c r="S11" s="200"/>
      <c r="U11" s="200"/>
      <c r="W11" s="200"/>
      <c r="Y11" s="200"/>
      <c r="AA11" s="200"/>
    </row>
    <row r="12" spans="1:27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COUNTIF(J12:W12, "WIN")/(COUNTIF(J12:W12, "WIN")+COUNTIF(J12:W12, "LOSE"))</f>
        <v>0.33333333333333331</v>
      </c>
      <c r="I12" s="65">
        <f>K10</f>
        <v>0.375</v>
      </c>
      <c r="J12" s="200"/>
      <c r="K12" s="324" t="s">
        <v>384</v>
      </c>
      <c r="L12" s="320" t="s">
        <v>273</v>
      </c>
      <c r="M12" s="200"/>
      <c r="N12" s="320" t="s">
        <v>273</v>
      </c>
      <c r="O12" s="200"/>
      <c r="P12" s="321" t="s">
        <v>270</v>
      </c>
      <c r="Q12" s="200"/>
      <c r="R12" s="321" t="s">
        <v>270</v>
      </c>
      <c r="S12" s="200"/>
      <c r="T12" s="320" t="s">
        <v>273</v>
      </c>
      <c r="U12" s="200"/>
      <c r="V12" s="320" t="s">
        <v>273</v>
      </c>
      <c r="W12" s="200"/>
      <c r="X12" s="321" t="s">
        <v>270</v>
      </c>
      <c r="Y12" s="200"/>
      <c r="Z12" s="321" t="s">
        <v>270</v>
      </c>
      <c r="AA12" s="200"/>
    </row>
    <row r="13" spans="1:27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COUNTIF(J13:W13, "WIN")/(COUNTIF(J13:W13, "WIN")+COUNTIF(J13:W13, "LOSE"))</f>
        <v>0.5</v>
      </c>
      <c r="I13" s="65">
        <f>L10</f>
        <v>0.125</v>
      </c>
      <c r="K13" s="321" t="s">
        <v>270</v>
      </c>
      <c r="L13" s="324" t="s">
        <v>384</v>
      </c>
      <c r="N13" s="320" t="s">
        <v>273</v>
      </c>
      <c r="P13" s="320" t="s">
        <v>273</v>
      </c>
      <c r="R13" s="321" t="s">
        <v>270</v>
      </c>
      <c r="T13" s="321" t="s">
        <v>270</v>
      </c>
      <c r="V13" s="320" t="s">
        <v>273</v>
      </c>
      <c r="X13" s="320" t="s">
        <v>273</v>
      </c>
      <c r="Y13" s="198"/>
      <c r="Z13" s="320" t="s">
        <v>273</v>
      </c>
      <c r="AA13" s="198"/>
    </row>
    <row r="14" spans="1:27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O14" s="200"/>
      <c r="Q14" s="200"/>
      <c r="S14" s="200"/>
      <c r="U14" s="200"/>
      <c r="W14" s="200"/>
      <c r="Y14" s="200"/>
      <c r="AA14" s="200"/>
    </row>
    <row r="15" spans="1:27" x14ac:dyDescent="0.2">
      <c r="A15" s="179" t="s">
        <v>556</v>
      </c>
      <c r="B15" s="179" t="s">
        <v>581</v>
      </c>
      <c r="C15" s="42" t="s">
        <v>199</v>
      </c>
      <c r="D15" s="128" t="s">
        <v>576</v>
      </c>
      <c r="E15" s="215" t="s">
        <v>594</v>
      </c>
      <c r="F15" s="250" t="s">
        <v>596</v>
      </c>
      <c r="G15" s="218" t="s">
        <v>1</v>
      </c>
      <c r="H15" s="65">
        <f>COUNTIF(J15:W15, "WIN")/(COUNTIF(J15:W15, "WIN")+COUNTIF(J15:W15, "LOSE"))</f>
        <v>1</v>
      </c>
      <c r="I15" s="65">
        <f>N10</f>
        <v>0.75</v>
      </c>
      <c r="K15" s="321" t="s">
        <v>270</v>
      </c>
      <c r="L15" s="321" t="s">
        <v>270</v>
      </c>
      <c r="N15" s="324" t="s">
        <v>384</v>
      </c>
      <c r="P15" s="321" t="s">
        <v>270</v>
      </c>
      <c r="R15" s="321" t="s">
        <v>270</v>
      </c>
      <c r="T15" s="321" t="s">
        <v>270</v>
      </c>
      <c r="U15" s="200"/>
      <c r="V15" s="321" t="s">
        <v>270</v>
      </c>
      <c r="W15" s="200"/>
      <c r="X15" s="320" t="s">
        <v>273</v>
      </c>
      <c r="Y15" s="200"/>
      <c r="Z15" s="320" t="s">
        <v>273</v>
      </c>
      <c r="AA15" s="200"/>
    </row>
    <row r="16" spans="1:27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M16" s="200"/>
      <c r="O16" s="200"/>
      <c r="Q16" s="200"/>
      <c r="S16" s="200"/>
      <c r="U16" s="200"/>
      <c r="W16" s="200"/>
      <c r="Y16" s="200"/>
      <c r="AA16" s="200"/>
    </row>
    <row r="17" spans="1:27" s="198" customFormat="1" x14ac:dyDescent="0.2">
      <c r="A17" s="57" t="s">
        <v>629</v>
      </c>
      <c r="B17" s="179" t="s">
        <v>632</v>
      </c>
      <c r="C17" s="19" t="s">
        <v>88</v>
      </c>
      <c r="D17" s="6" t="s">
        <v>584</v>
      </c>
      <c r="E17" s="218" t="s">
        <v>5</v>
      </c>
      <c r="F17" s="19" t="s">
        <v>89</v>
      </c>
      <c r="G17" s="216" t="s">
        <v>153</v>
      </c>
      <c r="H17" s="65">
        <f>COUNTIF(J17:W17, "WIN")/(COUNTIF(J17:W17, "WIN")+COUNTIF(J17:W17, "LOSE"))</f>
        <v>0.5</v>
      </c>
      <c r="I17" s="325">
        <f>P10</f>
        <v>0.375</v>
      </c>
      <c r="J17" s="200"/>
      <c r="K17" s="320" t="s">
        <v>273</v>
      </c>
      <c r="L17" s="321" t="s">
        <v>270</v>
      </c>
      <c r="M17" s="200"/>
      <c r="N17" s="321" t="s">
        <v>270</v>
      </c>
      <c r="O17" s="200"/>
      <c r="P17" s="324" t="s">
        <v>384</v>
      </c>
      <c r="Q17" s="200"/>
      <c r="R17" s="321" t="s">
        <v>270</v>
      </c>
      <c r="S17" s="200"/>
      <c r="T17" s="320" t="s">
        <v>273</v>
      </c>
      <c r="U17" s="200"/>
      <c r="V17" s="320" t="s">
        <v>273</v>
      </c>
      <c r="W17" s="200"/>
      <c r="X17" s="320" t="s">
        <v>273</v>
      </c>
      <c r="Y17" s="200"/>
      <c r="Z17" s="320" t="s">
        <v>273</v>
      </c>
      <c r="AA17" s="200"/>
    </row>
    <row r="18" spans="1:27" s="198" customFormat="1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M18" s="200"/>
      <c r="O18" s="200"/>
      <c r="Q18" s="200"/>
      <c r="S18" s="200"/>
      <c r="U18" s="200"/>
      <c r="W18" s="200"/>
      <c r="Y18" s="200"/>
      <c r="AA18" s="200"/>
    </row>
    <row r="19" spans="1:27" s="198" customFormat="1" x14ac:dyDescent="0.2">
      <c r="A19" s="57" t="s">
        <v>563</v>
      </c>
      <c r="B19" s="179" t="s">
        <v>574</v>
      </c>
      <c r="C19" s="42" t="s">
        <v>149</v>
      </c>
      <c r="D19" s="218" t="s">
        <v>378</v>
      </c>
      <c r="E19" s="128" t="s">
        <v>90</v>
      </c>
      <c r="F19" s="128" t="s">
        <v>381</v>
      </c>
      <c r="G19" s="216" t="s">
        <v>278</v>
      </c>
      <c r="H19" s="65">
        <f>COUNTIF(J19:W19, "WIN")/(COUNTIF(J19:W19, "WIN")+COUNTIF(J19:W19, "LOSE"))</f>
        <v>0.66666666666666663</v>
      </c>
      <c r="I19" s="325">
        <f>R10</f>
        <v>0.375</v>
      </c>
      <c r="J19" s="200"/>
      <c r="K19" s="321" t="s">
        <v>270</v>
      </c>
      <c r="L19" s="321" t="s">
        <v>270</v>
      </c>
      <c r="M19" s="200"/>
      <c r="N19" s="320" t="s">
        <v>273</v>
      </c>
      <c r="O19" s="200"/>
      <c r="P19" s="320" t="s">
        <v>273</v>
      </c>
      <c r="Q19" s="200"/>
      <c r="R19" s="324" t="s">
        <v>384</v>
      </c>
      <c r="S19" s="200"/>
      <c r="T19" s="321" t="s">
        <v>270</v>
      </c>
      <c r="U19" s="200"/>
      <c r="V19" s="321" t="s">
        <v>270</v>
      </c>
      <c r="W19" s="200"/>
      <c r="X19" s="321" t="s">
        <v>270</v>
      </c>
      <c r="Y19" s="200"/>
      <c r="Z19" s="321" t="s">
        <v>270</v>
      </c>
      <c r="AA19" s="200"/>
    </row>
    <row r="20" spans="1:27" s="198" customFormat="1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M20" s="200"/>
      <c r="N20" s="200"/>
      <c r="O20" s="200"/>
      <c r="Q20" s="200"/>
      <c r="S20" s="200"/>
      <c r="U20" s="200"/>
      <c r="V20" s="200"/>
      <c r="W20" s="200"/>
      <c r="Y20" s="200"/>
      <c r="AA20" s="200"/>
    </row>
    <row r="21" spans="1:27" x14ac:dyDescent="0.2">
      <c r="A21" s="179" t="s">
        <v>564</v>
      </c>
      <c r="B21" s="203" t="s">
        <v>582</v>
      </c>
      <c r="C21" s="6" t="s">
        <v>210</v>
      </c>
      <c r="D21" s="6" t="s">
        <v>209</v>
      </c>
      <c r="E21" s="6" t="s">
        <v>212</v>
      </c>
      <c r="F21" s="42" t="s">
        <v>213</v>
      </c>
      <c r="G21" s="19" t="s">
        <v>555</v>
      </c>
      <c r="H21" s="65">
        <f>COUNTIF(J21:W21, "WIN")/(COUNTIF(J21:W21, "WIN")+COUNTIF(J21:W21, "LOSE"))</f>
        <v>0.33333333333333331</v>
      </c>
      <c r="I21" s="65">
        <f>T10</f>
        <v>0.375</v>
      </c>
      <c r="K21" s="321" t="s">
        <v>270</v>
      </c>
      <c r="L21" s="321" t="s">
        <v>270</v>
      </c>
      <c r="N21" s="320" t="s">
        <v>273</v>
      </c>
      <c r="P21" s="320" t="s">
        <v>273</v>
      </c>
      <c r="R21" s="320" t="s">
        <v>273</v>
      </c>
      <c r="T21" s="324" t="s">
        <v>384</v>
      </c>
      <c r="U21" s="200"/>
      <c r="V21" s="320" t="s">
        <v>273</v>
      </c>
      <c r="W21" s="200"/>
      <c r="X21" s="321" t="s">
        <v>270</v>
      </c>
      <c r="Y21" s="200"/>
      <c r="Z21" s="321" t="s">
        <v>270</v>
      </c>
      <c r="AA21" s="200"/>
    </row>
    <row r="22" spans="1:27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M22" s="200"/>
      <c r="N22" s="200"/>
      <c r="O22" s="200"/>
      <c r="Q22" s="200"/>
      <c r="S22" s="200"/>
      <c r="U22" s="200"/>
      <c r="V22" s="200"/>
      <c r="W22" s="200"/>
      <c r="Y22" s="200"/>
      <c r="AA22" s="200"/>
    </row>
    <row r="23" spans="1:27" ht="15" customHeight="1" x14ac:dyDescent="0.2">
      <c r="A23" s="179" t="s">
        <v>613</v>
      </c>
      <c r="B23" s="179" t="s">
        <v>581</v>
      </c>
      <c r="C23" s="42" t="s">
        <v>587</v>
      </c>
      <c r="D23" s="19" t="s">
        <v>614</v>
      </c>
      <c r="E23" s="6" t="s">
        <v>2</v>
      </c>
      <c r="F23" s="219" t="s">
        <v>598</v>
      </c>
      <c r="G23" s="219" t="s">
        <v>577</v>
      </c>
      <c r="H23" s="65">
        <f>COUNTIF(J23:W23, "WIN")/(COUNTIF(J23:W23, "WIN")+COUNTIF(J23:W23, "LOSE"))</f>
        <v>0.66666666666666663</v>
      </c>
      <c r="I23" s="175">
        <f>V10</f>
        <v>0.5</v>
      </c>
      <c r="K23" s="321" t="s">
        <v>270</v>
      </c>
      <c r="L23" s="321" t="s">
        <v>270</v>
      </c>
      <c r="N23" s="320" t="s">
        <v>273</v>
      </c>
      <c r="P23" s="321" t="s">
        <v>270</v>
      </c>
      <c r="R23" s="320" t="s">
        <v>273</v>
      </c>
      <c r="T23" s="321" t="s">
        <v>270</v>
      </c>
      <c r="V23" s="324" t="s">
        <v>384</v>
      </c>
      <c r="W23" s="200"/>
      <c r="X23" s="320" t="s">
        <v>273</v>
      </c>
      <c r="Y23" s="200"/>
      <c r="Z23" s="320" t="s">
        <v>273</v>
      </c>
      <c r="AA23" s="200"/>
    </row>
    <row r="24" spans="1:27" ht="15" customHeigh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198"/>
      <c r="L24" s="198"/>
      <c r="M24" s="200"/>
      <c r="N24" s="198"/>
      <c r="O24" s="200"/>
      <c r="P24" s="198"/>
      <c r="Q24" s="200"/>
      <c r="R24" s="198"/>
      <c r="S24" s="200"/>
      <c r="T24" s="198"/>
      <c r="U24" s="200"/>
      <c r="V24" s="198"/>
      <c r="W24" s="200"/>
      <c r="X24" s="198"/>
      <c r="Y24" s="200"/>
      <c r="Z24" s="198"/>
      <c r="AA24" s="200"/>
    </row>
    <row r="25" spans="1:27" ht="15" customHeight="1" x14ac:dyDescent="0.2">
      <c r="A25" s="179" t="s">
        <v>630</v>
      </c>
      <c r="B25" s="179"/>
      <c r="C25" s="19" t="s">
        <v>99</v>
      </c>
      <c r="D25" s="42" t="s">
        <v>589</v>
      </c>
      <c r="E25" s="19" t="s">
        <v>590</v>
      </c>
      <c r="F25" s="6" t="s">
        <v>2</v>
      </c>
      <c r="G25" s="326" t="s">
        <v>598</v>
      </c>
      <c r="H25" s="65">
        <f>COUNTIF(J25:W25, "WIN")/(COUNTIF(J25:W25, "WIN")+COUNTIF(J25:W25, "LOSE"))</f>
        <v>0.5714285714285714</v>
      </c>
      <c r="I25" s="175">
        <f>X10</f>
        <v>0.5</v>
      </c>
      <c r="K25" s="320" t="s">
        <v>273</v>
      </c>
      <c r="L25" s="321" t="s">
        <v>270</v>
      </c>
      <c r="N25" s="321" t="s">
        <v>270</v>
      </c>
      <c r="P25" s="321" t="s">
        <v>270</v>
      </c>
      <c r="R25" s="320" t="s">
        <v>273</v>
      </c>
      <c r="T25" s="320" t="s">
        <v>273</v>
      </c>
      <c r="V25" s="321" t="s">
        <v>270</v>
      </c>
      <c r="X25" s="324" t="s">
        <v>384</v>
      </c>
      <c r="Y25" s="198"/>
      <c r="Z25" s="320" t="s">
        <v>273</v>
      </c>
      <c r="AA25" s="198"/>
    </row>
    <row r="26" spans="1:27" ht="15" customHeight="1" x14ac:dyDescent="0.2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198"/>
      <c r="L26" s="198"/>
      <c r="M26" s="200"/>
      <c r="N26" s="198"/>
      <c r="O26" s="200"/>
      <c r="P26" s="198"/>
      <c r="Q26" s="200"/>
      <c r="R26" s="198"/>
      <c r="S26" s="200"/>
      <c r="T26" s="198"/>
      <c r="U26" s="200"/>
      <c r="V26" s="198"/>
      <c r="W26" s="200"/>
      <c r="X26" s="198"/>
      <c r="Y26" s="200"/>
      <c r="Z26" s="198"/>
      <c r="AA26" s="200"/>
    </row>
    <row r="27" spans="1:27" ht="15" customHeight="1" x14ac:dyDescent="0.2">
      <c r="A27" s="179" t="s">
        <v>566</v>
      </c>
      <c r="B27" s="179"/>
      <c r="C27" s="42" t="s">
        <v>587</v>
      </c>
      <c r="D27" s="19" t="s">
        <v>590</v>
      </c>
      <c r="E27" s="6" t="s">
        <v>2</v>
      </c>
      <c r="F27" s="326" t="s">
        <v>598</v>
      </c>
      <c r="G27" s="42" t="s">
        <v>589</v>
      </c>
      <c r="H27" s="65">
        <f>COUNTIF(J27:W27, "WIN")/(COUNTIF(J27:W27, "WIN")+COUNTIF(J27:W27, "LOSE"))</f>
        <v>0.7142857142857143</v>
      </c>
      <c r="I27" s="175">
        <f>Z10</f>
        <v>0.625</v>
      </c>
      <c r="K27" s="320" t="s">
        <v>273</v>
      </c>
      <c r="L27" s="321" t="s">
        <v>270</v>
      </c>
      <c r="N27" s="320" t="s">
        <v>273</v>
      </c>
      <c r="P27" s="321" t="s">
        <v>270</v>
      </c>
      <c r="R27" s="321" t="s">
        <v>270</v>
      </c>
      <c r="T27" s="321" t="s">
        <v>270</v>
      </c>
      <c r="V27" s="321" t="s">
        <v>270</v>
      </c>
      <c r="X27" s="321" t="s">
        <v>270</v>
      </c>
      <c r="Y27" s="198"/>
      <c r="Z27" s="324" t="s">
        <v>384</v>
      </c>
      <c r="AA27" s="198"/>
    </row>
    <row r="28" spans="1:27" ht="15" customHeight="1" x14ac:dyDescent="0.2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198"/>
      <c r="L28" s="198"/>
      <c r="M28" s="200"/>
      <c r="N28" s="198"/>
      <c r="O28" s="200"/>
      <c r="P28" s="198"/>
      <c r="Q28" s="200"/>
      <c r="R28" s="198"/>
      <c r="S28" s="200"/>
      <c r="T28" s="198"/>
      <c r="U28" s="200"/>
      <c r="V28" s="198"/>
      <c r="W28" s="200"/>
      <c r="X28" s="198"/>
      <c r="Y28" s="200"/>
      <c r="Z28" s="198"/>
      <c r="AA28" s="200"/>
    </row>
    <row r="29" spans="1:27" ht="15" customHeight="1" x14ac:dyDescent="0.2">
      <c r="A29" s="179" t="s">
        <v>635</v>
      </c>
      <c r="B29" s="179"/>
      <c r="C29" s="42" t="s">
        <v>587</v>
      </c>
      <c r="D29" s="19" t="s">
        <v>590</v>
      </c>
      <c r="E29" s="6" t="s">
        <v>2</v>
      </c>
      <c r="F29" s="326" t="s">
        <v>598</v>
      </c>
      <c r="G29" s="42" t="s">
        <v>589</v>
      </c>
      <c r="H29" s="65">
        <f>COUNTIF(J29:W29, "WIN")/(COUNTIF(J29:W29, "WIN")+COUNTIF(J29:W29, "LOSE"))</f>
        <v>0.5714285714285714</v>
      </c>
      <c r="I29" s="175">
        <f>V16</f>
        <v>0</v>
      </c>
      <c r="K29" s="320" t="s">
        <v>273</v>
      </c>
      <c r="L29" s="321" t="s">
        <v>270</v>
      </c>
      <c r="N29" s="320" t="s">
        <v>273</v>
      </c>
      <c r="P29" s="321" t="s">
        <v>270</v>
      </c>
      <c r="R29" s="320" t="s">
        <v>273</v>
      </c>
      <c r="T29" s="321" t="s">
        <v>270</v>
      </c>
      <c r="V29" s="321" t="s">
        <v>270</v>
      </c>
      <c r="X29" s="320" t="s">
        <v>273</v>
      </c>
      <c r="Y29" s="198"/>
      <c r="Z29" s="324" t="s">
        <v>384</v>
      </c>
      <c r="AA29" s="198"/>
    </row>
    <row r="30" spans="1:27" ht="15" customHeight="1" x14ac:dyDescent="0.2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198"/>
      <c r="L30" s="198"/>
      <c r="M30" s="200"/>
      <c r="N30" s="198"/>
      <c r="O30" s="200"/>
      <c r="P30" s="198"/>
      <c r="Q30" s="200"/>
      <c r="R30" s="198"/>
      <c r="S30" s="200"/>
      <c r="T30" s="198"/>
      <c r="U30" s="200"/>
      <c r="V30" s="198"/>
      <c r="W30" s="200"/>
      <c r="X30" s="198"/>
      <c r="Y30" s="200"/>
      <c r="Z30" s="198"/>
      <c r="AA30" s="200"/>
    </row>
    <row r="31" spans="1:27" ht="15" customHeight="1" x14ac:dyDescent="0.2">
      <c r="A31" s="179" t="s">
        <v>636</v>
      </c>
      <c r="B31" s="179"/>
      <c r="C31" s="42" t="s">
        <v>587</v>
      </c>
      <c r="D31" s="19" t="s">
        <v>590</v>
      </c>
      <c r="E31" s="6" t="s">
        <v>2</v>
      </c>
      <c r="F31" s="326" t="s">
        <v>598</v>
      </c>
      <c r="G31" s="42" t="s">
        <v>589</v>
      </c>
      <c r="H31" s="65">
        <f>COUNTIF(J31:W31, "WIN")/(COUNTIF(J31:W31, "WIN")+COUNTIF(J31:W31, "LOSE"))</f>
        <v>0.42857142857142855</v>
      </c>
      <c r="I31" s="175">
        <f>V18</f>
        <v>0</v>
      </c>
      <c r="K31" s="320" t="s">
        <v>273</v>
      </c>
      <c r="L31" s="321" t="s">
        <v>270</v>
      </c>
      <c r="N31" s="320" t="s">
        <v>273</v>
      </c>
      <c r="P31" s="321" t="s">
        <v>270</v>
      </c>
      <c r="R31" s="320" t="s">
        <v>273</v>
      </c>
      <c r="T31" s="320" t="s">
        <v>273</v>
      </c>
      <c r="V31" s="321" t="s">
        <v>270</v>
      </c>
      <c r="X31" s="320" t="s">
        <v>273</v>
      </c>
      <c r="Y31" s="198"/>
      <c r="Z31" s="324" t="s">
        <v>384</v>
      </c>
      <c r="AA31" s="198"/>
    </row>
    <row r="32" spans="1:27" ht="15" customHeight="1" x14ac:dyDescent="0.2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198"/>
      <c r="L32" s="198"/>
      <c r="M32" s="200"/>
      <c r="N32" s="198"/>
      <c r="O32" s="200"/>
      <c r="P32" s="198"/>
      <c r="Q32" s="200"/>
      <c r="R32" s="198"/>
      <c r="S32" s="200"/>
      <c r="T32" s="198"/>
      <c r="U32" s="200"/>
      <c r="V32" s="198"/>
      <c r="W32" s="200"/>
      <c r="X32" s="198"/>
      <c r="Y32" s="200"/>
      <c r="Z32" s="198"/>
      <c r="AA32" s="200"/>
    </row>
    <row r="64" spans="24:24" ht="15" customHeight="1" x14ac:dyDescent="0.2">
      <c r="X64" s="180" t="s">
        <v>96</v>
      </c>
    </row>
  </sheetData>
  <conditionalFormatting sqref="A9:XFD10 H1:I1048576">
    <cfRule type="colorScale" priority="513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0598-8266-9445-9154-B0D25B9E82C2}">
  <dimension ref="A1:X64"/>
  <sheetViews>
    <sheetView zoomScale="85" zoomScaleNormal="85" workbookViewId="0">
      <pane xSplit="10" topLeftCell="K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7.3984375" style="161" bestFit="1" customWidth="1"/>
    <col min="9" max="9" width="7.3984375" style="161" customWidth="1"/>
    <col min="10" max="10" width="2.28515625" style="198" customWidth="1"/>
    <col min="11" max="11" width="9.01171875" style="161" bestFit="1" customWidth="1"/>
    <col min="12" max="12" width="9.01171875" style="161" customWidth="1"/>
    <col min="13" max="13" width="2.28515625" style="198" customWidth="1"/>
    <col min="14" max="14" width="9.01171875" style="161" customWidth="1"/>
    <col min="15" max="15" width="2.28515625" style="198" customWidth="1"/>
    <col min="16" max="16" width="9.01171875" style="161" customWidth="1"/>
    <col min="17" max="17" width="2.28515625" style="198" customWidth="1"/>
    <col min="18" max="18" width="9.01171875" style="161" customWidth="1"/>
    <col min="19" max="19" width="2.28515625" style="198" customWidth="1"/>
    <col min="20" max="20" width="9.01171875" style="161" bestFit="1" customWidth="1"/>
    <col min="21" max="21" width="2.28515625" style="198" customWidth="1"/>
    <col min="22" max="22" width="9.01171875" style="161" customWidth="1"/>
    <col min="23" max="23" width="2.28515625" style="198" customWidth="1"/>
    <col min="24" max="24" width="8.47265625" style="180" customWidth="1"/>
    <col min="25" max="45" width="8.47265625" style="161" customWidth="1"/>
    <col min="46" max="16384" width="8.47265625" style="161"/>
  </cols>
  <sheetData>
    <row r="1" spans="1:23" x14ac:dyDescent="0.2">
      <c r="A1" s="161" t="s">
        <v>353</v>
      </c>
      <c r="K1" s="198"/>
      <c r="L1" s="198"/>
      <c r="N1" s="198"/>
      <c r="P1" s="198"/>
      <c r="R1" s="198"/>
      <c r="T1" s="198"/>
      <c r="V1" s="198"/>
    </row>
    <row r="2" spans="1:23" ht="14.25" customHeight="1" x14ac:dyDescent="0.2">
      <c r="A2" s="161" t="s">
        <v>553</v>
      </c>
      <c r="J2" s="200"/>
      <c r="K2" s="57" t="s">
        <v>554</v>
      </c>
      <c r="L2" s="62" t="s">
        <v>463</v>
      </c>
      <c r="M2" s="200"/>
      <c r="N2" s="57" t="s">
        <v>556</v>
      </c>
      <c r="O2" s="200"/>
      <c r="P2" s="57" t="s">
        <v>631</v>
      </c>
      <c r="Q2" s="200"/>
      <c r="R2" s="57" t="s">
        <v>633</v>
      </c>
      <c r="S2" s="200"/>
      <c r="T2" s="62" t="s">
        <v>564</v>
      </c>
      <c r="U2" s="200"/>
      <c r="V2" s="57" t="s">
        <v>613</v>
      </c>
      <c r="W2" s="200"/>
    </row>
    <row r="3" spans="1:23" ht="14.25" customHeight="1" x14ac:dyDescent="0.2">
      <c r="A3" s="179" t="s">
        <v>556</v>
      </c>
      <c r="B3" s="179" t="s">
        <v>581</v>
      </c>
      <c r="C3" s="42" t="s">
        <v>199</v>
      </c>
      <c r="D3" s="128" t="s">
        <v>576</v>
      </c>
      <c r="E3" s="215" t="s">
        <v>594</v>
      </c>
      <c r="F3" s="250" t="s">
        <v>596</v>
      </c>
      <c r="G3" s="218" t="s">
        <v>1</v>
      </c>
      <c r="H3" s="175">
        <f>H15</f>
        <v>0.83333333333333337</v>
      </c>
      <c r="I3" s="175">
        <f>I15</f>
        <v>0.83333333333333337</v>
      </c>
      <c r="J3" s="200"/>
      <c r="K3" s="203" t="s">
        <v>578</v>
      </c>
      <c r="L3" s="179" t="s">
        <v>52</v>
      </c>
      <c r="M3" s="200"/>
      <c r="N3" s="179" t="s">
        <v>581</v>
      </c>
      <c r="O3" s="200"/>
      <c r="P3" s="179" t="s">
        <v>581</v>
      </c>
      <c r="Q3" s="200"/>
      <c r="R3" s="179" t="s">
        <v>574</v>
      </c>
      <c r="S3" s="200"/>
      <c r="T3" s="203" t="s">
        <v>582</v>
      </c>
      <c r="U3" s="200"/>
      <c r="V3" s="179" t="s">
        <v>580</v>
      </c>
      <c r="W3" s="200"/>
    </row>
    <row r="4" spans="1:23" x14ac:dyDescent="0.2">
      <c r="A4" s="179" t="s">
        <v>631</v>
      </c>
      <c r="B4" s="179" t="s">
        <v>632</v>
      </c>
      <c r="C4" s="19" t="s">
        <v>88</v>
      </c>
      <c r="D4" s="6" t="s">
        <v>584</v>
      </c>
      <c r="E4" s="218" t="s">
        <v>5</v>
      </c>
      <c r="F4" s="19" t="s">
        <v>89</v>
      </c>
      <c r="G4" s="216" t="s">
        <v>87</v>
      </c>
      <c r="H4" s="175">
        <f>H17</f>
        <v>1</v>
      </c>
      <c r="I4" s="175">
        <f>I17</f>
        <v>0.66666666666666663</v>
      </c>
      <c r="J4" s="200"/>
      <c r="K4" s="216" t="s">
        <v>153</v>
      </c>
      <c r="L4" s="128" t="s">
        <v>90</v>
      </c>
      <c r="M4" s="200"/>
      <c r="N4" s="42" t="s">
        <v>199</v>
      </c>
      <c r="O4" s="200"/>
      <c r="P4" s="19" t="s">
        <v>88</v>
      </c>
      <c r="Q4" s="200"/>
      <c r="R4" s="42" t="s">
        <v>202</v>
      </c>
      <c r="S4" s="200"/>
      <c r="T4" s="6" t="s">
        <v>284</v>
      </c>
      <c r="U4" s="200"/>
      <c r="V4" s="42" t="s">
        <v>575</v>
      </c>
      <c r="W4" s="200"/>
    </row>
    <row r="5" spans="1:23" x14ac:dyDescent="0.2">
      <c r="A5" s="179" t="s">
        <v>633</v>
      </c>
      <c r="B5" s="179" t="s">
        <v>581</v>
      </c>
      <c r="C5" s="42" t="s">
        <v>202</v>
      </c>
      <c r="D5" s="128" t="s">
        <v>90</v>
      </c>
      <c r="E5" s="218" t="s">
        <v>378</v>
      </c>
      <c r="F5" s="128" t="s">
        <v>381</v>
      </c>
      <c r="G5" s="216" t="s">
        <v>375</v>
      </c>
      <c r="H5" s="175">
        <f>H19</f>
        <v>0.66666666666666663</v>
      </c>
      <c r="I5" s="175">
        <f>I19</f>
        <v>0.16666666666666666</v>
      </c>
      <c r="J5" s="200"/>
      <c r="K5" s="19" t="s">
        <v>88</v>
      </c>
      <c r="L5" s="19" t="s">
        <v>88</v>
      </c>
      <c r="M5" s="200"/>
      <c r="N5" s="128" t="s">
        <v>576</v>
      </c>
      <c r="O5" s="200"/>
      <c r="P5" s="6" t="s">
        <v>584</v>
      </c>
      <c r="Q5" s="200"/>
      <c r="R5" s="128" t="s">
        <v>90</v>
      </c>
      <c r="S5" s="200"/>
      <c r="T5" s="6" t="s">
        <v>383</v>
      </c>
      <c r="U5" s="200"/>
      <c r="V5" s="19" t="s">
        <v>614</v>
      </c>
      <c r="W5" s="200"/>
    </row>
    <row r="6" spans="1:23" x14ac:dyDescent="0.2">
      <c r="A6" s="179" t="s">
        <v>564</v>
      </c>
      <c r="B6" s="203" t="s">
        <v>582</v>
      </c>
      <c r="C6" s="6" t="s">
        <v>284</v>
      </c>
      <c r="D6" s="6" t="s">
        <v>383</v>
      </c>
      <c r="E6" s="6" t="s">
        <v>212</v>
      </c>
      <c r="F6" s="42" t="s">
        <v>213</v>
      </c>
      <c r="G6" s="19" t="s">
        <v>634</v>
      </c>
      <c r="H6" s="210">
        <f>H21</f>
        <v>0.5</v>
      </c>
      <c r="I6" s="210">
        <f>I21</f>
        <v>0.16666666666666666</v>
      </c>
      <c r="J6" s="200"/>
      <c r="K6" s="19" t="s">
        <v>89</v>
      </c>
      <c r="L6" s="218" t="s">
        <v>463</v>
      </c>
      <c r="M6" s="200"/>
      <c r="N6" s="215" t="s">
        <v>594</v>
      </c>
      <c r="O6" s="200"/>
      <c r="P6" s="218" t="s">
        <v>5</v>
      </c>
      <c r="Q6" s="200"/>
      <c r="R6" s="218" t="s">
        <v>378</v>
      </c>
      <c r="S6" s="200"/>
      <c r="T6" s="6" t="s">
        <v>212</v>
      </c>
      <c r="U6" s="200"/>
      <c r="V6" s="6" t="s">
        <v>618</v>
      </c>
      <c r="W6" s="200"/>
    </row>
    <row r="7" spans="1:23" x14ac:dyDescent="0.2">
      <c r="A7" s="179" t="s">
        <v>613</v>
      </c>
      <c r="B7" s="179" t="s">
        <v>580</v>
      </c>
      <c r="C7" s="42" t="s">
        <v>575</v>
      </c>
      <c r="D7" s="19" t="s">
        <v>614</v>
      </c>
      <c r="E7" s="6" t="s">
        <v>618</v>
      </c>
      <c r="F7" s="219" t="s">
        <v>598</v>
      </c>
      <c r="G7" s="219" t="s">
        <v>577</v>
      </c>
      <c r="H7" s="65">
        <f>H23</f>
        <v>0.66666666666666663</v>
      </c>
      <c r="I7" s="65">
        <f>I23</f>
        <v>0.5</v>
      </c>
      <c r="J7" s="200"/>
      <c r="K7" s="6" t="s">
        <v>348</v>
      </c>
      <c r="L7" s="215" t="s">
        <v>594</v>
      </c>
      <c r="M7" s="200"/>
      <c r="N7" s="250" t="s">
        <v>596</v>
      </c>
      <c r="O7" s="200"/>
      <c r="P7" s="19" t="s">
        <v>89</v>
      </c>
      <c r="Q7" s="200"/>
      <c r="R7" s="128" t="s">
        <v>381</v>
      </c>
      <c r="S7" s="200"/>
      <c r="T7" s="42" t="s">
        <v>213</v>
      </c>
      <c r="U7" s="200"/>
      <c r="V7" s="219" t="s">
        <v>598</v>
      </c>
      <c r="W7" s="200"/>
    </row>
    <row r="8" spans="1:23" x14ac:dyDescent="0.2">
      <c r="J8" s="200"/>
      <c r="K8" s="6" t="s">
        <v>599</v>
      </c>
      <c r="L8" s="216" t="s">
        <v>278</v>
      </c>
      <c r="M8" s="200"/>
      <c r="N8" s="218" t="s">
        <v>1</v>
      </c>
      <c r="O8" s="200"/>
      <c r="P8" s="216" t="s">
        <v>87</v>
      </c>
      <c r="Q8" s="200"/>
      <c r="R8" s="216" t="s">
        <v>375</v>
      </c>
      <c r="S8" s="200"/>
      <c r="T8" s="19" t="s">
        <v>634</v>
      </c>
      <c r="U8" s="200"/>
      <c r="V8" s="219" t="s">
        <v>577</v>
      </c>
      <c r="W8" s="200"/>
    </row>
    <row r="9" spans="1:23" x14ac:dyDescent="0.2">
      <c r="D9" s="246"/>
      <c r="E9" s="247"/>
      <c r="F9" s="246"/>
      <c r="G9" s="247"/>
      <c r="H9" s="2"/>
      <c r="I9" s="2" t="s">
        <v>602</v>
      </c>
      <c r="J9" s="200"/>
      <c r="K9" s="175">
        <f>H12</f>
        <v>0.16666666666666666</v>
      </c>
      <c r="L9" s="175">
        <f>H13</f>
        <v>0.66666666666666663</v>
      </c>
      <c r="M9" s="200"/>
      <c r="N9" s="175">
        <f>H15</f>
        <v>0.83333333333333337</v>
      </c>
      <c r="O9" s="200"/>
      <c r="P9" s="175">
        <f>H17</f>
        <v>1</v>
      </c>
      <c r="Q9" s="200"/>
      <c r="R9" s="175">
        <f>H19</f>
        <v>0.66666666666666663</v>
      </c>
      <c r="S9" s="200"/>
      <c r="T9" s="175">
        <f>H21</f>
        <v>0.5</v>
      </c>
      <c r="U9" s="200"/>
      <c r="V9" s="175">
        <f>H23</f>
        <v>0.66666666666666663</v>
      </c>
      <c r="W9" s="200"/>
    </row>
    <row r="10" spans="1:23" x14ac:dyDescent="0.2">
      <c r="A10" s="321" t="s">
        <v>270</v>
      </c>
      <c r="B10" s="320" t="s">
        <v>273</v>
      </c>
      <c r="C10" s="324" t="s">
        <v>384</v>
      </c>
      <c r="D10" s="246"/>
      <c r="E10" s="247"/>
      <c r="F10" s="246"/>
      <c r="G10" s="247"/>
      <c r="H10" s="2" t="s">
        <v>602</v>
      </c>
      <c r="I10" s="2" t="s">
        <v>243</v>
      </c>
      <c r="J10" s="200"/>
      <c r="K10" s="65">
        <f>COUNTIF(K$11:K$28, "LOSE")/(COUNTIF(K$11:K$28, "WIN")+COUNTIF(K$11:K$28, "LOSE"))</f>
        <v>0</v>
      </c>
      <c r="L10" s="65">
        <f>COUNTIF(L$11:L$28, "LOSE")/(COUNTIF(L$11:L$28, "WIN")+COUNTIF(L$11:L$28, "LOSE"))</f>
        <v>0.16666666666666666</v>
      </c>
      <c r="M10" s="200"/>
      <c r="N10" s="65">
        <f>COUNTIF(N$11:N$28, "LOSE")/(COUNTIF(N$11:N$28, "WIN")+COUNTIF(N$11:N$28, "LOSE"))</f>
        <v>0.83333333333333337</v>
      </c>
      <c r="O10" s="200"/>
      <c r="P10" s="65">
        <f>COUNTIF(P$11:P$28, "LOSE")/(COUNTIF(P$11:P$28, "WIN")+COUNTIF(P$11:P$28, "LOSE"))</f>
        <v>0.66666666666666663</v>
      </c>
      <c r="Q10" s="200"/>
      <c r="R10" s="65">
        <f>COUNTIF(R$11:R$28, "LOSE")/(COUNTIF(R$11:R$28, "WIN")+COUNTIF(R$11:R$28, "LOSE"))</f>
        <v>0.16666666666666666</v>
      </c>
      <c r="S10" s="200"/>
      <c r="T10" s="65">
        <f>COUNTIF(T$11:T$28, "LOSE")/(COUNTIF(T$11:T$28, "WIN")+COUNTIF(T$11:T$28, "LOSE"))</f>
        <v>0.16666666666666666</v>
      </c>
      <c r="U10" s="200"/>
      <c r="V10" s="65">
        <f>COUNTIF(V$11:V$28, "LOSE")/(COUNTIF(V$11:V$28, "WIN")+COUNTIF(V$11:V$28, "LOSE"))</f>
        <v>0.5</v>
      </c>
      <c r="W10" s="200"/>
    </row>
    <row r="11" spans="1:23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O11" s="200"/>
      <c r="Q11" s="200"/>
      <c r="S11" s="200"/>
      <c r="U11" s="200"/>
      <c r="W11" s="200"/>
    </row>
    <row r="12" spans="1:23" x14ac:dyDescent="0.2">
      <c r="A12" s="57" t="s">
        <v>554</v>
      </c>
      <c r="B12" s="203" t="s">
        <v>578</v>
      </c>
      <c r="C12" s="216" t="s">
        <v>153</v>
      </c>
      <c r="D12" s="19" t="s">
        <v>88</v>
      </c>
      <c r="E12" s="19" t="s">
        <v>89</v>
      </c>
      <c r="F12" s="6" t="s">
        <v>348</v>
      </c>
      <c r="G12" s="6" t="s">
        <v>599</v>
      </c>
      <c r="H12" s="65">
        <f>COUNTIF(J12:W12, "WIN")/(COUNTIF(J12:W12, "WIN")+COUNTIF(J12:W12, "LOSE"))</f>
        <v>0.16666666666666666</v>
      </c>
      <c r="I12" s="65">
        <f>K10</f>
        <v>0</v>
      </c>
      <c r="J12" s="200"/>
      <c r="K12" s="324" t="s">
        <v>384</v>
      </c>
      <c r="L12" s="320" t="s">
        <v>273</v>
      </c>
      <c r="M12" s="200"/>
      <c r="N12" s="320" t="s">
        <v>273</v>
      </c>
      <c r="O12" s="200"/>
      <c r="P12" s="321" t="s">
        <v>270</v>
      </c>
      <c r="Q12" s="200"/>
      <c r="R12" s="320" t="s">
        <v>273</v>
      </c>
      <c r="S12" s="200"/>
      <c r="T12" s="320" t="s">
        <v>273</v>
      </c>
      <c r="U12" s="200"/>
      <c r="V12" s="320" t="s">
        <v>273</v>
      </c>
      <c r="W12" s="200"/>
    </row>
    <row r="13" spans="1:23" x14ac:dyDescent="0.2">
      <c r="A13" s="62" t="s">
        <v>463</v>
      </c>
      <c r="B13" s="179" t="s">
        <v>52</v>
      </c>
      <c r="C13" s="128" t="s">
        <v>90</v>
      </c>
      <c r="D13" s="19" t="s">
        <v>88</v>
      </c>
      <c r="E13" s="218" t="s">
        <v>463</v>
      </c>
      <c r="F13" s="215" t="s">
        <v>594</v>
      </c>
      <c r="G13" s="216" t="s">
        <v>278</v>
      </c>
      <c r="H13" s="65">
        <f>COUNTIF(J13:W13, "WIN")/(COUNTIF(J13:W13, "WIN")+COUNTIF(J13:W13, "LOSE"))</f>
        <v>0.66666666666666663</v>
      </c>
      <c r="I13" s="65">
        <f>L10</f>
        <v>0.16666666666666666</v>
      </c>
      <c r="K13" s="321" t="s">
        <v>270</v>
      </c>
      <c r="L13" s="324" t="s">
        <v>384</v>
      </c>
      <c r="N13" s="320" t="s">
        <v>273</v>
      </c>
      <c r="P13" s="321" t="s">
        <v>270</v>
      </c>
      <c r="R13" s="321" t="s">
        <v>270</v>
      </c>
      <c r="T13" s="321" t="s">
        <v>270</v>
      </c>
      <c r="V13" s="320" t="s">
        <v>273</v>
      </c>
    </row>
    <row r="14" spans="1:23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O14" s="200"/>
      <c r="Q14" s="200"/>
      <c r="S14" s="200"/>
      <c r="U14" s="200"/>
      <c r="W14" s="200"/>
    </row>
    <row r="15" spans="1:23" x14ac:dyDescent="0.2">
      <c r="A15" s="179" t="s">
        <v>556</v>
      </c>
      <c r="B15" s="179" t="s">
        <v>581</v>
      </c>
      <c r="C15" s="42" t="s">
        <v>199</v>
      </c>
      <c r="D15" s="128" t="s">
        <v>576</v>
      </c>
      <c r="E15" s="215" t="s">
        <v>594</v>
      </c>
      <c r="F15" s="250" t="s">
        <v>596</v>
      </c>
      <c r="G15" s="218" t="s">
        <v>1</v>
      </c>
      <c r="H15" s="65">
        <f>COUNTIF(J15:W15, "WIN")/(COUNTIF(J15:W15, "WIN")+COUNTIF(J15:W15, "LOSE"))</f>
        <v>0.83333333333333337</v>
      </c>
      <c r="I15" s="65">
        <f>N10</f>
        <v>0.83333333333333337</v>
      </c>
      <c r="K15" s="321" t="s">
        <v>270</v>
      </c>
      <c r="L15" s="321" t="s">
        <v>270</v>
      </c>
      <c r="N15" s="324" t="s">
        <v>384</v>
      </c>
      <c r="P15" s="320" t="s">
        <v>273</v>
      </c>
      <c r="R15" s="321" t="s">
        <v>270</v>
      </c>
      <c r="T15" s="321" t="s">
        <v>270</v>
      </c>
      <c r="U15" s="200"/>
      <c r="V15" s="321" t="s">
        <v>270</v>
      </c>
      <c r="W15" s="200"/>
    </row>
    <row r="16" spans="1:23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M16" s="200"/>
      <c r="O16" s="200"/>
      <c r="Q16" s="200"/>
      <c r="S16" s="200"/>
      <c r="U16" s="200"/>
      <c r="W16" s="200"/>
    </row>
    <row r="17" spans="1:24" x14ac:dyDescent="0.2">
      <c r="A17" s="179" t="s">
        <v>631</v>
      </c>
      <c r="B17" s="179" t="s">
        <v>632</v>
      </c>
      <c r="C17" s="19" t="s">
        <v>88</v>
      </c>
      <c r="D17" s="6" t="s">
        <v>584</v>
      </c>
      <c r="E17" s="218" t="s">
        <v>5</v>
      </c>
      <c r="F17" s="19" t="s">
        <v>89</v>
      </c>
      <c r="G17" s="216" t="s">
        <v>87</v>
      </c>
      <c r="H17" s="65">
        <f>COUNTIF(J17:W17, "WIN")/(COUNTIF(J17:W17, "WIN")+COUNTIF(J17:W17, "LOSE"))</f>
        <v>1</v>
      </c>
      <c r="I17" s="65">
        <f>P10</f>
        <v>0.66666666666666663</v>
      </c>
      <c r="J17" s="200"/>
      <c r="K17" s="321" t="s">
        <v>270</v>
      </c>
      <c r="L17" s="321" t="s">
        <v>270</v>
      </c>
      <c r="M17" s="200"/>
      <c r="N17" s="321" t="s">
        <v>270</v>
      </c>
      <c r="O17" s="200"/>
      <c r="P17" s="324" t="s">
        <v>384</v>
      </c>
      <c r="Q17" s="200"/>
      <c r="R17" s="321" t="s">
        <v>270</v>
      </c>
      <c r="S17" s="200"/>
      <c r="T17" s="321" t="s">
        <v>270</v>
      </c>
      <c r="U17" s="200"/>
      <c r="V17" s="321" t="s">
        <v>270</v>
      </c>
      <c r="W17" s="200"/>
    </row>
    <row r="18" spans="1:24" s="198" customFormat="1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M18" s="200"/>
      <c r="O18" s="200"/>
      <c r="Q18" s="200"/>
      <c r="S18" s="200"/>
      <c r="U18" s="200"/>
      <c r="W18" s="200"/>
    </row>
    <row r="19" spans="1:24" x14ac:dyDescent="0.2">
      <c r="A19" s="179" t="s">
        <v>633</v>
      </c>
      <c r="B19" s="179" t="s">
        <v>581</v>
      </c>
      <c r="C19" s="42" t="s">
        <v>202</v>
      </c>
      <c r="D19" s="128" t="s">
        <v>370</v>
      </c>
      <c r="E19" s="218" t="s">
        <v>378</v>
      </c>
      <c r="F19" s="128" t="s">
        <v>381</v>
      </c>
      <c r="G19" s="216" t="s">
        <v>375</v>
      </c>
      <c r="H19" s="65">
        <f>COUNTIF(J19:W19, "WIN")/(COUNTIF(J19:W19, "WIN")+COUNTIF(J19:W19, "LOSE"))</f>
        <v>0.66666666666666663</v>
      </c>
      <c r="I19" s="65">
        <f>R10</f>
        <v>0.16666666666666666</v>
      </c>
      <c r="K19" s="321" t="s">
        <v>270</v>
      </c>
      <c r="L19" s="321" t="s">
        <v>270</v>
      </c>
      <c r="N19" s="320" t="s">
        <v>273</v>
      </c>
      <c r="P19" s="320" t="s">
        <v>273</v>
      </c>
      <c r="R19" s="324" t="s">
        <v>384</v>
      </c>
      <c r="T19" s="321" t="s">
        <v>270</v>
      </c>
      <c r="V19" s="321" t="s">
        <v>270</v>
      </c>
    </row>
    <row r="20" spans="1:24" s="198" customFormat="1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M20" s="200"/>
      <c r="N20" s="200"/>
      <c r="O20" s="200"/>
      <c r="Q20" s="200"/>
      <c r="S20" s="200"/>
      <c r="U20" s="200"/>
      <c r="V20" s="200"/>
      <c r="W20" s="200"/>
    </row>
    <row r="21" spans="1:24" x14ac:dyDescent="0.2">
      <c r="A21" s="179" t="s">
        <v>564</v>
      </c>
      <c r="B21" s="203" t="s">
        <v>582</v>
      </c>
      <c r="C21" s="6" t="s">
        <v>210</v>
      </c>
      <c r="D21" s="6" t="s">
        <v>209</v>
      </c>
      <c r="E21" s="6" t="s">
        <v>212</v>
      </c>
      <c r="F21" s="42" t="s">
        <v>213</v>
      </c>
      <c r="G21" s="19" t="s">
        <v>555</v>
      </c>
      <c r="H21" s="65">
        <f>COUNTIF(J21:W21, "WIN")/(COUNTIF(J21:W21, "WIN")+COUNTIF(J21:W21, "LOSE"))</f>
        <v>0.5</v>
      </c>
      <c r="I21" s="65">
        <f>T10</f>
        <v>0.16666666666666666</v>
      </c>
      <c r="K21" s="321" t="s">
        <v>270</v>
      </c>
      <c r="L21" s="321" t="s">
        <v>270</v>
      </c>
      <c r="N21" s="320" t="s">
        <v>273</v>
      </c>
      <c r="P21" s="320" t="s">
        <v>273</v>
      </c>
      <c r="R21" s="321" t="s">
        <v>270</v>
      </c>
      <c r="T21" s="324" t="s">
        <v>384</v>
      </c>
      <c r="U21" s="200"/>
      <c r="V21" s="320" t="s">
        <v>273</v>
      </c>
      <c r="W21" s="200"/>
    </row>
    <row r="22" spans="1:24" s="198" customFormat="1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M22" s="200"/>
      <c r="N22" s="200"/>
      <c r="O22" s="200"/>
      <c r="Q22" s="200"/>
      <c r="S22" s="200"/>
      <c r="U22" s="200"/>
      <c r="V22" s="200"/>
      <c r="W22" s="200"/>
    </row>
    <row r="23" spans="1:24" ht="15" customHeight="1" x14ac:dyDescent="0.2">
      <c r="A23" s="179" t="s">
        <v>613</v>
      </c>
      <c r="B23" s="179" t="s">
        <v>581</v>
      </c>
      <c r="C23" s="42" t="s">
        <v>587</v>
      </c>
      <c r="D23" s="19" t="s">
        <v>614</v>
      </c>
      <c r="E23" s="6" t="s">
        <v>2</v>
      </c>
      <c r="F23" s="219" t="s">
        <v>598</v>
      </c>
      <c r="G23" s="219" t="s">
        <v>577</v>
      </c>
      <c r="H23" s="65">
        <f>COUNTIF(J23:W23, "WIN")/(COUNTIF(J23:W23, "WIN")+COUNTIF(J23:W23, "LOSE"))</f>
        <v>0.66666666666666663</v>
      </c>
      <c r="I23" s="175">
        <f>V10</f>
        <v>0.5</v>
      </c>
      <c r="K23" s="321" t="s">
        <v>270</v>
      </c>
      <c r="L23" s="321" t="s">
        <v>270</v>
      </c>
      <c r="N23" s="320" t="s">
        <v>273</v>
      </c>
      <c r="P23" s="320" t="s">
        <v>273</v>
      </c>
      <c r="R23" s="321" t="s">
        <v>270</v>
      </c>
      <c r="T23" s="321" t="s">
        <v>270</v>
      </c>
      <c r="V23" s="324" t="s">
        <v>384</v>
      </c>
      <c r="W23" s="200"/>
    </row>
    <row r="24" spans="1:24" ht="15" customHeigh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198"/>
      <c r="L24" s="198"/>
      <c r="M24" s="200"/>
      <c r="N24" s="198"/>
      <c r="O24" s="200"/>
      <c r="P24" s="198"/>
      <c r="Q24" s="200"/>
      <c r="R24" s="198"/>
      <c r="S24" s="200"/>
      <c r="T24" s="198"/>
      <c r="U24" s="200"/>
      <c r="V24" s="198"/>
      <c r="W24" s="200"/>
    </row>
    <row r="25" spans="1:24" ht="15" customHeight="1" x14ac:dyDescent="0.2">
      <c r="X25" s="161"/>
    </row>
    <row r="26" spans="1:24" ht="15" customHeight="1" x14ac:dyDescent="0.2">
      <c r="X26" s="161"/>
    </row>
    <row r="27" spans="1:24" ht="15" customHeight="1" x14ac:dyDescent="0.2">
      <c r="X27" s="161"/>
    </row>
    <row r="28" spans="1:24" ht="15" customHeight="1" x14ac:dyDescent="0.2">
      <c r="X28" s="161"/>
    </row>
    <row r="29" spans="1:24" ht="15" customHeight="1" x14ac:dyDescent="0.2">
      <c r="X29" s="161"/>
    </row>
    <row r="30" spans="1:24" ht="15" customHeight="1" x14ac:dyDescent="0.2">
      <c r="X30" s="161"/>
    </row>
    <row r="64" spans="24:24" ht="15" customHeight="1" x14ac:dyDescent="0.2">
      <c r="X64" s="180" t="s">
        <v>96</v>
      </c>
    </row>
  </sheetData>
  <conditionalFormatting sqref="A9:G10 H1:I1048576 J9:XFD10">
    <cfRule type="colorScale" priority="512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27:G29">
    <cfRule type="colorScale" priority="1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30:G31">
    <cfRule type="colorScale" priority="1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12">
    <cfRule type="colorScale" priority="512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13 R19">
    <cfRule type="colorScale" priority="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N15">
    <cfRule type="colorScale" priority="1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P17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21">
    <cfRule type="colorScale" priority="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V23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F961-73C4-414D-884A-D07F4C041F64}">
  <dimension ref="A1:AE71"/>
  <sheetViews>
    <sheetView zoomScale="85" zoomScaleNormal="85" workbookViewId="0">
      <pane xSplit="10" topLeftCell="K1" activePane="topRight" state="frozen"/>
      <selection activeCell="A9" sqref="A9"/>
      <selection pane="topRight" activeCell="A9" sqref="A9"/>
    </sheetView>
  </sheetViews>
  <sheetFormatPr defaultColWidth="8.47265625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7.3984375" style="161" bestFit="1" customWidth="1"/>
    <col min="9" max="9" width="7.3984375" style="161" customWidth="1"/>
    <col min="10" max="10" width="2.28515625" style="198" customWidth="1"/>
    <col min="11" max="12" width="9.01171875" style="161" customWidth="1"/>
    <col min="13" max="13" width="2.28515625" style="198" customWidth="1"/>
    <col min="14" max="14" width="9.01171875" style="161" bestFit="1" customWidth="1"/>
    <col min="15" max="16" width="9.01171875" style="161" customWidth="1"/>
    <col min="17" max="17" width="2.28515625" style="198" customWidth="1"/>
    <col min="18" max="22" width="9.01171875" style="161" customWidth="1"/>
    <col min="23" max="23" width="2.28515625" style="198" customWidth="1"/>
    <col min="24" max="24" width="9.01171875" style="161" bestFit="1" customWidth="1"/>
    <col min="25" max="25" width="2.28515625" style="198" customWidth="1"/>
    <col min="26" max="29" width="9.01171875" style="161" customWidth="1"/>
    <col min="30" max="30" width="2.28515625" style="198" customWidth="1"/>
    <col min="31" max="31" width="8.47265625" style="180" customWidth="1"/>
    <col min="32" max="52" width="8.47265625" style="161" customWidth="1"/>
    <col min="53" max="16384" width="8.47265625" style="161"/>
  </cols>
  <sheetData>
    <row r="1" spans="1:31" x14ac:dyDescent="0.2">
      <c r="A1" s="161" t="s">
        <v>353</v>
      </c>
      <c r="K1" s="198"/>
      <c r="L1" s="198"/>
      <c r="N1" s="198"/>
      <c r="O1" s="198"/>
      <c r="P1" s="198"/>
      <c r="R1" s="198"/>
      <c r="S1" s="198"/>
      <c r="T1" s="198"/>
      <c r="U1" s="198"/>
      <c r="V1" s="198"/>
      <c r="X1" s="198"/>
      <c r="Z1" s="198"/>
      <c r="AA1" s="198"/>
      <c r="AB1" s="198"/>
      <c r="AC1" s="198"/>
    </row>
    <row r="2" spans="1:31" ht="14.25" customHeight="1" x14ac:dyDescent="0.2">
      <c r="A2" s="161" t="s">
        <v>553</v>
      </c>
      <c r="J2" s="200"/>
      <c r="K2" s="57" t="s">
        <v>556</v>
      </c>
      <c r="L2" s="57" t="s">
        <v>637</v>
      </c>
      <c r="M2" s="200"/>
      <c r="N2" s="57" t="s">
        <v>554</v>
      </c>
      <c r="O2" s="57" t="s">
        <v>629</v>
      </c>
      <c r="P2" s="57" t="s">
        <v>631</v>
      </c>
      <c r="Q2" s="200"/>
      <c r="R2" s="57" t="s">
        <v>563</v>
      </c>
      <c r="S2" s="62" t="s">
        <v>638</v>
      </c>
      <c r="T2" s="57" t="s">
        <v>639</v>
      </c>
      <c r="U2" s="57" t="s">
        <v>633</v>
      </c>
      <c r="V2" s="57" t="s">
        <v>640</v>
      </c>
      <c r="W2" s="200"/>
      <c r="X2" s="62" t="s">
        <v>564</v>
      </c>
      <c r="Y2" s="200"/>
      <c r="Z2" s="57" t="s">
        <v>641</v>
      </c>
      <c r="AA2" s="57" t="s">
        <v>641</v>
      </c>
      <c r="AB2" s="57" t="s">
        <v>641</v>
      </c>
      <c r="AC2" s="57" t="s">
        <v>613</v>
      </c>
      <c r="AD2" s="200"/>
    </row>
    <row r="3" spans="1:31" ht="14.25" customHeight="1" x14ac:dyDescent="0.2">
      <c r="A3" s="57" t="s">
        <v>556</v>
      </c>
      <c r="B3" s="179" t="s">
        <v>581</v>
      </c>
      <c r="C3" s="42" t="s">
        <v>199</v>
      </c>
      <c r="D3" s="128" t="s">
        <v>576</v>
      </c>
      <c r="E3" s="215" t="s">
        <v>594</v>
      </c>
      <c r="F3" s="250" t="s">
        <v>596</v>
      </c>
      <c r="G3" s="218" t="s">
        <v>1</v>
      </c>
      <c r="H3" s="175">
        <f>H12</f>
        <v>0.9285714285714286</v>
      </c>
      <c r="I3" s="175">
        <f>I12</f>
        <v>0.8571428571428571</v>
      </c>
      <c r="J3" s="200"/>
      <c r="K3" s="179" t="s">
        <v>581</v>
      </c>
      <c r="L3" s="179" t="s">
        <v>581</v>
      </c>
      <c r="M3" s="200"/>
      <c r="N3" s="203" t="s">
        <v>578</v>
      </c>
      <c r="O3" s="179" t="s">
        <v>581</v>
      </c>
      <c r="P3" s="179" t="s">
        <v>581</v>
      </c>
      <c r="Q3" s="200"/>
      <c r="R3" s="179" t="s">
        <v>574</v>
      </c>
      <c r="S3" s="179" t="s">
        <v>52</v>
      </c>
      <c r="T3" s="179" t="s">
        <v>574</v>
      </c>
      <c r="U3" s="179" t="s">
        <v>574</v>
      </c>
      <c r="V3" s="179" t="s">
        <v>574</v>
      </c>
      <c r="W3" s="200"/>
      <c r="X3" s="203" t="s">
        <v>582</v>
      </c>
      <c r="Y3" s="200"/>
      <c r="Z3" s="179" t="s">
        <v>580</v>
      </c>
      <c r="AA3" s="179" t="s">
        <v>581</v>
      </c>
      <c r="AB3" s="179" t="s">
        <v>581</v>
      </c>
      <c r="AC3" s="179" t="s">
        <v>580</v>
      </c>
      <c r="AD3" s="200"/>
    </row>
    <row r="4" spans="1:31" x14ac:dyDescent="0.2">
      <c r="A4" s="57" t="s">
        <v>631</v>
      </c>
      <c r="B4" s="179" t="s">
        <v>581</v>
      </c>
      <c r="C4" s="19" t="s">
        <v>88</v>
      </c>
      <c r="D4" s="6" t="s">
        <v>584</v>
      </c>
      <c r="E4" s="218" t="s">
        <v>5</v>
      </c>
      <c r="F4" s="19" t="s">
        <v>89</v>
      </c>
      <c r="G4" s="216" t="s">
        <v>87</v>
      </c>
      <c r="H4" s="175">
        <f>H17</f>
        <v>1</v>
      </c>
      <c r="I4" s="175">
        <f>I17</f>
        <v>0.7857142857142857</v>
      </c>
      <c r="J4" s="200"/>
      <c r="K4" s="42" t="s">
        <v>199</v>
      </c>
      <c r="L4" s="218" t="s">
        <v>600</v>
      </c>
      <c r="M4" s="200"/>
      <c r="N4" s="216" t="s">
        <v>153</v>
      </c>
      <c r="O4" s="19" t="s">
        <v>88</v>
      </c>
      <c r="P4" s="19" t="s">
        <v>88</v>
      </c>
      <c r="Q4" s="200"/>
      <c r="R4" s="42" t="s">
        <v>149</v>
      </c>
      <c r="S4" s="128" t="s">
        <v>90</v>
      </c>
      <c r="T4" s="42" t="s">
        <v>149</v>
      </c>
      <c r="U4" s="42" t="s">
        <v>202</v>
      </c>
      <c r="V4" s="42" t="s">
        <v>149</v>
      </c>
      <c r="W4" s="200"/>
      <c r="X4" s="6" t="s">
        <v>284</v>
      </c>
      <c r="Y4" s="200"/>
      <c r="Z4" s="42" t="s">
        <v>587</v>
      </c>
      <c r="AA4" s="42" t="s">
        <v>587</v>
      </c>
      <c r="AB4" s="42" t="s">
        <v>587</v>
      </c>
      <c r="AC4" s="42" t="s">
        <v>575</v>
      </c>
      <c r="AD4" s="200"/>
    </row>
    <row r="5" spans="1:31" x14ac:dyDescent="0.2">
      <c r="A5" s="179" t="s">
        <v>633</v>
      </c>
      <c r="B5" s="179" t="s">
        <v>574</v>
      </c>
      <c r="C5" s="42" t="s">
        <v>202</v>
      </c>
      <c r="D5" s="128" t="s">
        <v>90</v>
      </c>
      <c r="E5" s="218" t="s">
        <v>378</v>
      </c>
      <c r="F5" s="128" t="s">
        <v>381</v>
      </c>
      <c r="G5" s="216" t="s">
        <v>375</v>
      </c>
      <c r="H5" s="175">
        <f>H22</f>
        <v>0.5714285714285714</v>
      </c>
      <c r="I5" s="175">
        <f>I22</f>
        <v>0.35714285714285715</v>
      </c>
      <c r="J5" s="200"/>
      <c r="K5" s="128" t="s">
        <v>576</v>
      </c>
      <c r="L5" s="218" t="s">
        <v>5</v>
      </c>
      <c r="M5" s="200"/>
      <c r="N5" s="19" t="s">
        <v>88</v>
      </c>
      <c r="O5" s="6" t="s">
        <v>584</v>
      </c>
      <c r="P5" s="6" t="s">
        <v>584</v>
      </c>
      <c r="Q5" s="200"/>
      <c r="R5" s="218" t="s">
        <v>378</v>
      </c>
      <c r="S5" s="19" t="s">
        <v>88</v>
      </c>
      <c r="T5" s="128" t="s">
        <v>90</v>
      </c>
      <c r="U5" s="128" t="s">
        <v>90</v>
      </c>
      <c r="V5" s="128" t="s">
        <v>90</v>
      </c>
      <c r="W5" s="200"/>
      <c r="X5" s="6" t="s">
        <v>383</v>
      </c>
      <c r="Y5" s="200"/>
      <c r="Z5" s="19" t="s">
        <v>211</v>
      </c>
      <c r="AA5" s="218" t="s">
        <v>275</v>
      </c>
      <c r="AB5" s="218" t="s">
        <v>275</v>
      </c>
      <c r="AC5" s="19" t="s">
        <v>614</v>
      </c>
      <c r="AD5" s="200"/>
    </row>
    <row r="6" spans="1:31" x14ac:dyDescent="0.2">
      <c r="A6" s="62" t="s">
        <v>564</v>
      </c>
      <c r="B6" s="203" t="s">
        <v>582</v>
      </c>
      <c r="C6" s="6" t="s">
        <v>284</v>
      </c>
      <c r="D6" s="6" t="s">
        <v>383</v>
      </c>
      <c r="E6" s="6" t="s">
        <v>212</v>
      </c>
      <c r="F6" s="42" t="s">
        <v>213</v>
      </c>
      <c r="G6" s="19" t="s">
        <v>634</v>
      </c>
      <c r="H6" s="210">
        <f>H25</f>
        <v>0.42857142857142855</v>
      </c>
      <c r="I6" s="210">
        <f>I25</f>
        <v>0.2857142857142857</v>
      </c>
      <c r="J6" s="200"/>
      <c r="K6" s="215" t="s">
        <v>594</v>
      </c>
      <c r="L6" s="128" t="s">
        <v>576</v>
      </c>
      <c r="M6" s="200"/>
      <c r="N6" s="19" t="s">
        <v>89</v>
      </c>
      <c r="O6" s="216" t="s">
        <v>153</v>
      </c>
      <c r="P6" s="218" t="s">
        <v>5</v>
      </c>
      <c r="Q6" s="200"/>
      <c r="R6" s="128" t="s">
        <v>90</v>
      </c>
      <c r="S6" s="218" t="s">
        <v>463</v>
      </c>
      <c r="T6" s="218" t="s">
        <v>378</v>
      </c>
      <c r="U6" s="218" t="s">
        <v>378</v>
      </c>
      <c r="V6" s="218" t="s">
        <v>378</v>
      </c>
      <c r="W6" s="200"/>
      <c r="X6" s="6" t="s">
        <v>212</v>
      </c>
      <c r="Y6" s="200"/>
      <c r="Z6" s="6" t="s">
        <v>2</v>
      </c>
      <c r="AA6" s="6" t="s">
        <v>618</v>
      </c>
      <c r="AB6" s="6" t="s">
        <v>618</v>
      </c>
      <c r="AC6" s="6" t="s">
        <v>618</v>
      </c>
      <c r="AD6" s="200"/>
    </row>
    <row r="7" spans="1:31" x14ac:dyDescent="0.2">
      <c r="A7" s="57" t="s">
        <v>613</v>
      </c>
      <c r="B7" s="179" t="s">
        <v>580</v>
      </c>
      <c r="C7" s="42" t="s">
        <v>575</v>
      </c>
      <c r="D7" s="19" t="s">
        <v>614</v>
      </c>
      <c r="E7" s="6" t="s">
        <v>618</v>
      </c>
      <c r="F7" s="219" t="s">
        <v>598</v>
      </c>
      <c r="G7" s="219" t="s">
        <v>577</v>
      </c>
      <c r="H7" s="65">
        <f>H30</f>
        <v>0.7857142857142857</v>
      </c>
      <c r="I7" s="65">
        <f>I30</f>
        <v>0.5714285714285714</v>
      </c>
      <c r="J7" s="200"/>
      <c r="K7" s="250" t="s">
        <v>596</v>
      </c>
      <c r="L7" s="215" t="s">
        <v>594</v>
      </c>
      <c r="M7" s="200"/>
      <c r="N7" s="6" t="s">
        <v>348</v>
      </c>
      <c r="O7" s="19" t="s">
        <v>89</v>
      </c>
      <c r="P7" s="19" t="s">
        <v>89</v>
      </c>
      <c r="Q7" s="200"/>
      <c r="R7" s="128" t="s">
        <v>381</v>
      </c>
      <c r="S7" s="215" t="s">
        <v>594</v>
      </c>
      <c r="T7" s="128" t="s">
        <v>381</v>
      </c>
      <c r="U7" s="128" t="s">
        <v>381</v>
      </c>
      <c r="V7" s="128" t="s">
        <v>577</v>
      </c>
      <c r="W7" s="200"/>
      <c r="X7" s="42" t="s">
        <v>213</v>
      </c>
      <c r="Y7" s="200"/>
      <c r="Z7" s="219" t="s">
        <v>520</v>
      </c>
      <c r="AA7" s="219" t="s">
        <v>598</v>
      </c>
      <c r="AB7" s="219" t="s">
        <v>598</v>
      </c>
      <c r="AC7" s="219" t="s">
        <v>598</v>
      </c>
      <c r="AD7" s="200"/>
    </row>
    <row r="8" spans="1:31" x14ac:dyDescent="0.2">
      <c r="J8" s="200"/>
      <c r="K8" s="218" t="s">
        <v>1</v>
      </c>
      <c r="L8" s="42" t="s">
        <v>199</v>
      </c>
      <c r="M8" s="200"/>
      <c r="N8" s="6" t="s">
        <v>599</v>
      </c>
      <c r="O8" s="218" t="s">
        <v>5</v>
      </c>
      <c r="P8" s="216" t="s">
        <v>87</v>
      </c>
      <c r="Q8" s="200"/>
      <c r="R8" s="216" t="s">
        <v>278</v>
      </c>
      <c r="S8" s="216" t="s">
        <v>278</v>
      </c>
      <c r="T8" s="216" t="s">
        <v>375</v>
      </c>
      <c r="U8" s="216" t="s">
        <v>375</v>
      </c>
      <c r="V8" s="216" t="s">
        <v>375</v>
      </c>
      <c r="W8" s="200"/>
      <c r="X8" s="19" t="s">
        <v>634</v>
      </c>
      <c r="Y8" s="200"/>
      <c r="Z8" s="219" t="s">
        <v>164</v>
      </c>
      <c r="AA8" s="6" t="s">
        <v>597</v>
      </c>
      <c r="AB8" s="6" t="s">
        <v>584</v>
      </c>
      <c r="AC8" s="219" t="s">
        <v>577</v>
      </c>
      <c r="AD8" s="200"/>
    </row>
    <row r="9" spans="1:31" x14ac:dyDescent="0.2">
      <c r="D9" s="246"/>
      <c r="E9" s="247"/>
      <c r="F9" s="246"/>
      <c r="G9" s="247"/>
      <c r="H9" s="2"/>
      <c r="I9" s="2" t="s">
        <v>602</v>
      </c>
      <c r="J9" s="200"/>
      <c r="K9" s="175">
        <f>H12</f>
        <v>0.9285714285714286</v>
      </c>
      <c r="L9" s="175">
        <f>H13</f>
        <v>0.6428571428571429</v>
      </c>
      <c r="M9" s="200"/>
      <c r="N9" s="175">
        <f>H15</f>
        <v>0.35714285714285715</v>
      </c>
      <c r="O9" s="175">
        <f>H16</f>
        <v>0.5714285714285714</v>
      </c>
      <c r="P9" s="175">
        <f>H17</f>
        <v>1</v>
      </c>
      <c r="Q9" s="200"/>
      <c r="R9" s="175">
        <f>H19</f>
        <v>0.6428571428571429</v>
      </c>
      <c r="S9" s="175">
        <f>H20</f>
        <v>0.5</v>
      </c>
      <c r="T9" s="175">
        <f>H21</f>
        <v>0.2857142857142857</v>
      </c>
      <c r="U9" s="175">
        <f>H22</f>
        <v>0.5714285714285714</v>
      </c>
      <c r="V9" s="175">
        <f>H23</f>
        <v>0.35714285714285715</v>
      </c>
      <c r="W9" s="200"/>
      <c r="X9" s="175">
        <f>H25</f>
        <v>0.42857142857142855</v>
      </c>
      <c r="Y9" s="200"/>
      <c r="Z9" s="175">
        <f>H27</f>
        <v>0.35714285714285715</v>
      </c>
      <c r="AA9" s="175">
        <f>H28</f>
        <v>0.35714285714285715</v>
      </c>
      <c r="AB9" s="175">
        <f>H29</f>
        <v>0.42857142857142855</v>
      </c>
      <c r="AC9" s="175">
        <f>H30</f>
        <v>0.7857142857142857</v>
      </c>
      <c r="AD9" s="200"/>
    </row>
    <row r="10" spans="1:31" x14ac:dyDescent="0.2">
      <c r="A10" s="321" t="s">
        <v>270</v>
      </c>
      <c r="B10" s="320" t="s">
        <v>273</v>
      </c>
      <c r="C10" s="324" t="s">
        <v>384</v>
      </c>
      <c r="D10" s="246"/>
      <c r="E10" s="247"/>
      <c r="F10" s="246"/>
      <c r="G10" s="247"/>
      <c r="H10" s="2" t="s">
        <v>602</v>
      </c>
      <c r="I10" s="2" t="s">
        <v>243</v>
      </c>
      <c r="J10" s="200"/>
      <c r="K10" s="65">
        <f>COUNTIF(K$11:K$35, "LOSE")/(COUNTIF(K$11:K$35, "WIN")+COUNTIF(K$11:K$35, "LOSE"))</f>
        <v>0.8571428571428571</v>
      </c>
      <c r="L10" s="65">
        <f>COUNTIF(L$11:L$35, "LOSE")/(COUNTIF(L$11:L$35, "WIN")+COUNTIF(L$11:L$35, "LOSE"))</f>
        <v>0.35714285714285715</v>
      </c>
      <c r="M10" s="200"/>
      <c r="N10" s="65">
        <f>COUNTIF(N$11:N$35, "LOSE")/(COUNTIF(N$11:N$35, "WIN")+COUNTIF(N$11:N$35, "LOSE"))</f>
        <v>0.35714285714285715</v>
      </c>
      <c r="O10" s="65">
        <f>COUNTIF(O$11:O$35, "LOSE")/(COUNTIF(O$11:O$35, "WIN")+COUNTIF(O$11:O$35, "LOSE"))</f>
        <v>0.42857142857142855</v>
      </c>
      <c r="P10" s="65">
        <f>COUNTIF(P$11:P$35, "LOSE")/(COUNTIF(P$11:P$35, "WIN")+COUNTIF(P$11:P$35, "LOSE"))</f>
        <v>0.7857142857142857</v>
      </c>
      <c r="Q10" s="200"/>
      <c r="R10" s="65">
        <f>COUNTIF(R$11:R$35, "LOSE")/(COUNTIF(R$11:R$35, "WIN")+COUNTIF(R$11:R$35, "LOSE"))</f>
        <v>0.5</v>
      </c>
      <c r="S10" s="65">
        <f>COUNTIF(S$11:S$35, "LOSE")/(COUNTIF(S$11:S$35, "WIN")+COUNTIF(S$11:S$35, "LOSE"))</f>
        <v>0.2857142857142857</v>
      </c>
      <c r="T10" s="65">
        <f t="shared" ref="T10:V10" si="0">COUNTIF(T$11:T$35, "LOSE")/(COUNTIF(T$11:T$35, "WIN")+COUNTIF(T$11:T$35, "LOSE"))</f>
        <v>0.35714285714285715</v>
      </c>
      <c r="U10" s="65">
        <f t="shared" si="0"/>
        <v>0.35714285714285715</v>
      </c>
      <c r="V10" s="65">
        <f t="shared" si="0"/>
        <v>0.35714285714285715</v>
      </c>
      <c r="W10" s="200"/>
      <c r="X10" s="65">
        <f>COUNTIF(X$11:X$35, "LOSE")/(COUNTIF(X$11:X$35, "WIN")+COUNTIF(X$11:X$35, "LOSE"))</f>
        <v>0.2857142857142857</v>
      </c>
      <c r="Y10" s="200"/>
      <c r="Z10" s="65">
        <f>COUNTIF(Z$11:Z$35, "LOSE")/(COUNTIF(Z$11:Z$35, "WIN")+COUNTIF(Z$11:Z$35, "LOSE"))</f>
        <v>0.42857142857142855</v>
      </c>
      <c r="AA10" s="65">
        <f>COUNTIF(AA$11:AA$35, "LOSE")/(COUNTIF(AA$11:AA$35, "WIN")+COUNTIF(AA$11:AA$35, "LOSE"))</f>
        <v>0.2857142857142857</v>
      </c>
      <c r="AB10" s="65">
        <f>COUNTIF(AB$11:AB$35, "LOSE")/(COUNTIF(AB$11:AB$35, "WIN")+COUNTIF(AB$11:AB$35, "LOSE"))</f>
        <v>0.5714285714285714</v>
      </c>
      <c r="AC10" s="65">
        <f>COUNTIF(AC$11:AC$35, "LOSE")/(COUNTIF(AC$11:AC$35, "WIN")+COUNTIF(AC$11:AC$35, "LOSE"))</f>
        <v>0.5714285714285714</v>
      </c>
      <c r="AD10" s="200"/>
    </row>
    <row r="11" spans="1:31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M11" s="200"/>
      <c r="Q11" s="200"/>
      <c r="W11" s="200"/>
      <c r="Y11" s="200"/>
      <c r="AD11" s="200"/>
    </row>
    <row r="12" spans="1:31" x14ac:dyDescent="0.2">
      <c r="A12" s="179" t="s">
        <v>556</v>
      </c>
      <c r="B12" s="179" t="s">
        <v>581</v>
      </c>
      <c r="C12" s="42" t="s">
        <v>199</v>
      </c>
      <c r="D12" s="128" t="s">
        <v>576</v>
      </c>
      <c r="E12" s="215" t="s">
        <v>594</v>
      </c>
      <c r="F12" s="250" t="s">
        <v>596</v>
      </c>
      <c r="G12" s="218" t="s">
        <v>1</v>
      </c>
      <c r="H12" s="65">
        <f>COUNTIF(J12:AD12, "WIN")/(COUNTIF(J12:AD12, "WIN")+COUNTIF(J12:AD12, "LOSE"))</f>
        <v>0.9285714285714286</v>
      </c>
      <c r="I12" s="65">
        <f>K10</f>
        <v>0.8571428571428571</v>
      </c>
      <c r="K12" s="324" t="s">
        <v>384</v>
      </c>
      <c r="L12" s="321" t="s">
        <v>270</v>
      </c>
      <c r="N12" s="321" t="s">
        <v>270</v>
      </c>
      <c r="O12" s="321" t="s">
        <v>270</v>
      </c>
      <c r="P12" s="320" t="s">
        <v>273</v>
      </c>
      <c r="R12" s="321" t="s">
        <v>270</v>
      </c>
      <c r="S12" s="321" t="s">
        <v>270</v>
      </c>
      <c r="T12" s="321" t="s">
        <v>270</v>
      </c>
      <c r="U12" s="321" t="s">
        <v>270</v>
      </c>
      <c r="V12" s="321" t="s">
        <v>270</v>
      </c>
      <c r="X12" s="321" t="s">
        <v>270</v>
      </c>
      <c r="Y12" s="200"/>
      <c r="Z12" s="321" t="s">
        <v>270</v>
      </c>
      <c r="AA12" s="321" t="s">
        <v>270</v>
      </c>
      <c r="AB12" s="321" t="s">
        <v>270</v>
      </c>
      <c r="AC12" s="321" t="s">
        <v>270</v>
      </c>
      <c r="AD12" s="200"/>
    </row>
    <row r="13" spans="1:31" x14ac:dyDescent="0.2">
      <c r="A13" s="57" t="s">
        <v>637</v>
      </c>
      <c r="B13" s="179" t="s">
        <v>581</v>
      </c>
      <c r="C13" s="218" t="s">
        <v>600</v>
      </c>
      <c r="D13" s="218" t="s">
        <v>5</v>
      </c>
      <c r="E13" s="128" t="s">
        <v>576</v>
      </c>
      <c r="F13" s="215" t="s">
        <v>594</v>
      </c>
      <c r="G13" s="42" t="s">
        <v>199</v>
      </c>
      <c r="H13" s="65">
        <f>COUNTIF(J13:AD13, "WIN")/(COUNTIF(J13:AD13, "WIN")+COUNTIF(J13:AD13, "LOSE"))</f>
        <v>0.6428571428571429</v>
      </c>
      <c r="I13" s="175">
        <f>L10</f>
        <v>0.35714285714285715</v>
      </c>
      <c r="K13" s="320" t="s">
        <v>273</v>
      </c>
      <c r="L13" s="324" t="s">
        <v>384</v>
      </c>
      <c r="N13" s="321" t="s">
        <v>270</v>
      </c>
      <c r="O13" s="321" t="s">
        <v>270</v>
      </c>
      <c r="P13" s="320" t="s">
        <v>273</v>
      </c>
      <c r="R13" s="321" t="s">
        <v>270</v>
      </c>
      <c r="S13" s="321" t="s">
        <v>270</v>
      </c>
      <c r="T13" s="321" t="s">
        <v>270</v>
      </c>
      <c r="U13" s="321" t="s">
        <v>270</v>
      </c>
      <c r="V13" s="321" t="s">
        <v>270</v>
      </c>
      <c r="X13" s="321" t="s">
        <v>270</v>
      </c>
      <c r="Z13" s="320" t="s">
        <v>273</v>
      </c>
      <c r="AA13" s="321" t="s">
        <v>270</v>
      </c>
      <c r="AB13" s="320" t="s">
        <v>273</v>
      </c>
      <c r="AC13" s="320" t="s">
        <v>273</v>
      </c>
      <c r="AD13" s="200"/>
      <c r="AE13" s="161"/>
    </row>
    <row r="14" spans="1:31" s="198" customForma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M14" s="200"/>
      <c r="Q14" s="200"/>
      <c r="W14" s="200"/>
      <c r="Y14" s="200"/>
      <c r="AD14" s="200"/>
    </row>
    <row r="15" spans="1:31" x14ac:dyDescent="0.2">
      <c r="A15" s="57" t="s">
        <v>554</v>
      </c>
      <c r="B15" s="203" t="s">
        <v>578</v>
      </c>
      <c r="C15" s="216" t="s">
        <v>153</v>
      </c>
      <c r="D15" s="19" t="s">
        <v>88</v>
      </c>
      <c r="E15" s="19" t="s">
        <v>89</v>
      </c>
      <c r="F15" s="6" t="s">
        <v>348</v>
      </c>
      <c r="G15" s="6" t="s">
        <v>599</v>
      </c>
      <c r="H15" s="65">
        <f>COUNTIF(J15:AD15, "WIN")/(COUNTIF(J15:AD15, "WIN")+COUNTIF(J15:AD15, "LOSE"))</f>
        <v>0.35714285714285715</v>
      </c>
      <c r="I15" s="65">
        <f>N10</f>
        <v>0.35714285714285715</v>
      </c>
      <c r="J15" s="200"/>
      <c r="K15" s="320" t="s">
        <v>273</v>
      </c>
      <c r="L15" s="320" t="s">
        <v>273</v>
      </c>
      <c r="M15" s="200"/>
      <c r="N15" s="324" t="s">
        <v>384</v>
      </c>
      <c r="O15" s="321" t="s">
        <v>270</v>
      </c>
      <c r="P15" s="321" t="s">
        <v>270</v>
      </c>
      <c r="Q15" s="200"/>
      <c r="R15" s="321" t="s">
        <v>270</v>
      </c>
      <c r="S15" s="320" t="s">
        <v>273</v>
      </c>
      <c r="T15" s="320" t="s">
        <v>273</v>
      </c>
      <c r="U15" s="320" t="s">
        <v>273</v>
      </c>
      <c r="V15" s="321" t="s">
        <v>270</v>
      </c>
      <c r="W15" s="200"/>
      <c r="X15" s="320" t="s">
        <v>273</v>
      </c>
      <c r="Y15" s="200"/>
      <c r="Z15" s="320" t="s">
        <v>273</v>
      </c>
      <c r="AA15" s="321" t="s">
        <v>270</v>
      </c>
      <c r="AB15" s="320" t="s">
        <v>273</v>
      </c>
      <c r="AC15" s="320" t="s">
        <v>273</v>
      </c>
      <c r="AD15" s="200"/>
    </row>
    <row r="16" spans="1:31" x14ac:dyDescent="0.2">
      <c r="A16" s="57" t="s">
        <v>629</v>
      </c>
      <c r="B16" s="179" t="s">
        <v>581</v>
      </c>
      <c r="C16" s="19" t="s">
        <v>88</v>
      </c>
      <c r="D16" s="6" t="s">
        <v>584</v>
      </c>
      <c r="E16" s="216" t="s">
        <v>153</v>
      </c>
      <c r="F16" s="19" t="s">
        <v>89</v>
      </c>
      <c r="G16" s="218" t="s">
        <v>5</v>
      </c>
      <c r="H16" s="65">
        <f>COUNTIF(J16:AD16, "WIN")/(COUNTIF(J16:AD16, "WIN")+COUNTIF(J16:AD16, "LOSE"))</f>
        <v>0.5714285714285714</v>
      </c>
      <c r="I16" s="65">
        <f>O10</f>
        <v>0.42857142857142855</v>
      </c>
      <c r="J16" s="200"/>
      <c r="K16" s="321" t="s">
        <v>270</v>
      </c>
      <c r="L16" s="321" t="s">
        <v>270</v>
      </c>
      <c r="M16" s="200"/>
      <c r="N16" s="320" t="s">
        <v>273</v>
      </c>
      <c r="O16" s="324" t="s">
        <v>384</v>
      </c>
      <c r="P16" s="321" t="s">
        <v>270</v>
      </c>
      <c r="Q16" s="200"/>
      <c r="R16" s="321" t="s">
        <v>270</v>
      </c>
      <c r="S16" s="321" t="s">
        <v>270</v>
      </c>
      <c r="T16" s="321" t="s">
        <v>270</v>
      </c>
      <c r="U16" s="321" t="s">
        <v>270</v>
      </c>
      <c r="V16" s="321" t="s">
        <v>270</v>
      </c>
      <c r="W16" s="200"/>
      <c r="X16" s="320" t="s">
        <v>273</v>
      </c>
      <c r="Y16" s="200"/>
      <c r="Z16" s="320" t="s">
        <v>273</v>
      </c>
      <c r="AA16" s="320" t="s">
        <v>273</v>
      </c>
      <c r="AB16" s="320" t="s">
        <v>273</v>
      </c>
      <c r="AC16" s="320" t="s">
        <v>273</v>
      </c>
      <c r="AD16" s="200"/>
    </row>
    <row r="17" spans="1:31" x14ac:dyDescent="0.2">
      <c r="A17" s="179" t="s">
        <v>631</v>
      </c>
      <c r="B17" s="179" t="s">
        <v>581</v>
      </c>
      <c r="C17" s="19" t="s">
        <v>88</v>
      </c>
      <c r="D17" s="6" t="s">
        <v>584</v>
      </c>
      <c r="E17" s="218" t="s">
        <v>5</v>
      </c>
      <c r="F17" s="19" t="s">
        <v>89</v>
      </c>
      <c r="G17" s="216" t="s">
        <v>87</v>
      </c>
      <c r="H17" s="65">
        <f>COUNTIF(J17:AD17, "WIN")/(COUNTIF(J17:AD17, "WIN")+COUNTIF(J17:AD17, "LOSE"))</f>
        <v>1</v>
      </c>
      <c r="I17" s="65">
        <f>P10</f>
        <v>0.7857142857142857</v>
      </c>
      <c r="J17" s="200"/>
      <c r="K17" s="321" t="s">
        <v>270</v>
      </c>
      <c r="L17" s="321" t="s">
        <v>270</v>
      </c>
      <c r="M17" s="200"/>
      <c r="N17" s="321" t="s">
        <v>270</v>
      </c>
      <c r="O17" s="321" t="s">
        <v>270</v>
      </c>
      <c r="P17" s="324" t="s">
        <v>384</v>
      </c>
      <c r="Q17" s="200"/>
      <c r="R17" s="321" t="s">
        <v>270</v>
      </c>
      <c r="S17" s="321" t="s">
        <v>270</v>
      </c>
      <c r="T17" s="321" t="s">
        <v>270</v>
      </c>
      <c r="U17" s="321" t="s">
        <v>270</v>
      </c>
      <c r="V17" s="321" t="s">
        <v>270</v>
      </c>
      <c r="W17" s="200"/>
      <c r="X17" s="321" t="s">
        <v>270</v>
      </c>
      <c r="Y17" s="200"/>
      <c r="Z17" s="321" t="s">
        <v>270</v>
      </c>
      <c r="AA17" s="321" t="s">
        <v>270</v>
      </c>
      <c r="AB17" s="321" t="s">
        <v>270</v>
      </c>
      <c r="AC17" s="321" t="s">
        <v>270</v>
      </c>
      <c r="AD17" s="200"/>
    </row>
    <row r="18" spans="1:31" s="198" customFormat="1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M18" s="200"/>
      <c r="Q18" s="200"/>
      <c r="W18" s="200"/>
      <c r="Y18" s="200"/>
      <c r="AD18" s="200"/>
    </row>
    <row r="19" spans="1:31" x14ac:dyDescent="0.2">
      <c r="A19" s="57" t="s">
        <v>563</v>
      </c>
      <c r="B19" s="179" t="s">
        <v>574</v>
      </c>
      <c r="C19" s="42" t="s">
        <v>149</v>
      </c>
      <c r="D19" s="218" t="s">
        <v>378</v>
      </c>
      <c r="E19" s="128" t="s">
        <v>90</v>
      </c>
      <c r="F19" s="128" t="s">
        <v>381</v>
      </c>
      <c r="G19" s="216" t="s">
        <v>278</v>
      </c>
      <c r="H19" s="65">
        <f>COUNTIF(J19:AD19, "WIN")/(COUNTIF(J19:AD19, "WIN")+COUNTIF(J19:AD19, "LOSE"))</f>
        <v>0.6428571428571429</v>
      </c>
      <c r="I19" s="65">
        <f>R10</f>
        <v>0.5</v>
      </c>
      <c r="K19" s="320" t="s">
        <v>273</v>
      </c>
      <c r="L19" s="320" t="s">
        <v>273</v>
      </c>
      <c r="N19" s="321" t="s">
        <v>270</v>
      </c>
      <c r="O19" s="320" t="s">
        <v>273</v>
      </c>
      <c r="P19" s="320" t="s">
        <v>273</v>
      </c>
      <c r="R19" s="324" t="s">
        <v>384</v>
      </c>
      <c r="S19" s="320" t="s">
        <v>273</v>
      </c>
      <c r="T19" s="321" t="s">
        <v>270</v>
      </c>
      <c r="U19" s="321" t="s">
        <v>270</v>
      </c>
      <c r="V19" s="321" t="s">
        <v>270</v>
      </c>
      <c r="X19" s="321" t="s">
        <v>270</v>
      </c>
      <c r="Y19" s="200"/>
      <c r="Z19" s="321" t="s">
        <v>270</v>
      </c>
      <c r="AA19" s="321" t="s">
        <v>270</v>
      </c>
      <c r="AB19" s="321" t="s">
        <v>270</v>
      </c>
      <c r="AC19" s="321" t="s">
        <v>270</v>
      </c>
      <c r="AD19" s="200"/>
    </row>
    <row r="20" spans="1:31" x14ac:dyDescent="0.2">
      <c r="A20" s="62" t="s">
        <v>642</v>
      </c>
      <c r="B20" s="179" t="s">
        <v>52</v>
      </c>
      <c r="C20" s="128" t="s">
        <v>90</v>
      </c>
      <c r="D20" s="19" t="s">
        <v>88</v>
      </c>
      <c r="E20" s="218" t="s">
        <v>463</v>
      </c>
      <c r="F20" s="215" t="s">
        <v>594</v>
      </c>
      <c r="G20" s="216" t="s">
        <v>278</v>
      </c>
      <c r="H20" s="65">
        <f>COUNTIF(J20:AD20, "WIN")/(COUNTIF(J20:AD20, "WIN")+COUNTIF(J20:AD20, "LOSE"))</f>
        <v>0.5</v>
      </c>
      <c r="I20" s="65">
        <f>S10</f>
        <v>0.2857142857142857</v>
      </c>
      <c r="K20" s="320" t="s">
        <v>273</v>
      </c>
      <c r="L20" s="321" t="s">
        <v>270</v>
      </c>
      <c r="N20" s="321" t="s">
        <v>270</v>
      </c>
      <c r="O20" s="320" t="s">
        <v>273</v>
      </c>
      <c r="P20" s="321" t="s">
        <v>270</v>
      </c>
      <c r="R20" s="320" t="s">
        <v>273</v>
      </c>
      <c r="S20" s="324" t="s">
        <v>384</v>
      </c>
      <c r="T20" s="321" t="s">
        <v>270</v>
      </c>
      <c r="U20" s="321" t="s">
        <v>270</v>
      </c>
      <c r="V20" s="321" t="s">
        <v>270</v>
      </c>
      <c r="X20" s="321" t="s">
        <v>270</v>
      </c>
      <c r="Z20" s="320" t="s">
        <v>273</v>
      </c>
      <c r="AA20" s="320" t="s">
        <v>273</v>
      </c>
      <c r="AB20" s="320" t="s">
        <v>273</v>
      </c>
      <c r="AC20" s="320" t="s">
        <v>273</v>
      </c>
    </row>
    <row r="21" spans="1:31" x14ac:dyDescent="0.2">
      <c r="A21" s="57" t="s">
        <v>639</v>
      </c>
      <c r="B21" s="179" t="s">
        <v>574</v>
      </c>
      <c r="C21" s="42" t="s">
        <v>149</v>
      </c>
      <c r="D21" s="128" t="s">
        <v>90</v>
      </c>
      <c r="E21" s="218" t="s">
        <v>378</v>
      </c>
      <c r="F21" s="128" t="s">
        <v>381</v>
      </c>
      <c r="G21" s="216" t="s">
        <v>375</v>
      </c>
      <c r="H21" s="65">
        <f>COUNTIF(J21:AD21, "WIN")/(COUNTIF(J21:AD21, "WIN")+COUNTIF(J21:AD21, "LOSE"))</f>
        <v>0.2857142857142857</v>
      </c>
      <c r="I21" s="65">
        <f>T10</f>
        <v>0.35714285714285715</v>
      </c>
      <c r="K21" s="320" t="s">
        <v>273</v>
      </c>
      <c r="L21" s="320" t="s">
        <v>273</v>
      </c>
      <c r="N21" s="321" t="s">
        <v>270</v>
      </c>
      <c r="O21" s="320" t="s">
        <v>273</v>
      </c>
      <c r="P21" s="320" t="s">
        <v>273</v>
      </c>
      <c r="R21" s="321" t="s">
        <v>270</v>
      </c>
      <c r="S21" s="320" t="s">
        <v>273</v>
      </c>
      <c r="T21" s="324" t="s">
        <v>384</v>
      </c>
      <c r="U21" s="320" t="s">
        <v>273</v>
      </c>
      <c r="V21" s="320" t="s">
        <v>273</v>
      </c>
      <c r="X21" s="320" t="s">
        <v>273</v>
      </c>
      <c r="Z21" s="321" t="s">
        <v>270</v>
      </c>
      <c r="AA21" s="321" t="s">
        <v>270</v>
      </c>
      <c r="AB21" s="320" t="s">
        <v>273</v>
      </c>
      <c r="AC21" s="320" t="s">
        <v>273</v>
      </c>
    </row>
    <row r="22" spans="1:31" x14ac:dyDescent="0.2">
      <c r="A22" s="179" t="s">
        <v>633</v>
      </c>
      <c r="B22" s="179" t="s">
        <v>574</v>
      </c>
      <c r="C22" s="42" t="s">
        <v>202</v>
      </c>
      <c r="D22" s="128" t="s">
        <v>90</v>
      </c>
      <c r="E22" s="218" t="s">
        <v>378</v>
      </c>
      <c r="F22" s="128" t="s">
        <v>381</v>
      </c>
      <c r="G22" s="216" t="s">
        <v>375</v>
      </c>
      <c r="H22" s="65">
        <f>COUNTIF(J22:AD22, "WIN")/(COUNTIF(J22:AD22, "WIN")+COUNTIF(J22:AD22, "LOSE"))</f>
        <v>0.5714285714285714</v>
      </c>
      <c r="I22" s="65">
        <f>U10</f>
        <v>0.35714285714285715</v>
      </c>
      <c r="K22" s="320" t="s">
        <v>273</v>
      </c>
      <c r="L22" s="320" t="s">
        <v>273</v>
      </c>
      <c r="N22" s="321" t="s">
        <v>270</v>
      </c>
      <c r="O22" s="320" t="s">
        <v>273</v>
      </c>
      <c r="P22" s="320" t="s">
        <v>273</v>
      </c>
      <c r="R22" s="321" t="s">
        <v>270</v>
      </c>
      <c r="S22" s="321" t="s">
        <v>270</v>
      </c>
      <c r="T22" s="321" t="s">
        <v>270</v>
      </c>
      <c r="U22" s="324" t="s">
        <v>384</v>
      </c>
      <c r="V22" s="320" t="s">
        <v>273</v>
      </c>
      <c r="X22" s="321" t="s">
        <v>270</v>
      </c>
      <c r="Z22" s="321" t="s">
        <v>270</v>
      </c>
      <c r="AA22" s="321" t="s">
        <v>270</v>
      </c>
      <c r="AB22" s="320" t="s">
        <v>273</v>
      </c>
      <c r="AC22" s="321" t="s">
        <v>270</v>
      </c>
    </row>
    <row r="23" spans="1:31" x14ac:dyDescent="0.2">
      <c r="A23" s="57" t="s">
        <v>640</v>
      </c>
      <c r="B23" s="179" t="s">
        <v>574</v>
      </c>
      <c r="C23" s="42" t="s">
        <v>149</v>
      </c>
      <c r="D23" s="128" t="s">
        <v>90</v>
      </c>
      <c r="E23" s="218" t="s">
        <v>378</v>
      </c>
      <c r="F23" s="128" t="s">
        <v>577</v>
      </c>
      <c r="G23" s="216" t="s">
        <v>375</v>
      </c>
      <c r="H23" s="65">
        <f>COUNTIF(J23:AD23, "WIN")/(COUNTIF(J23:AD23, "WIN")+COUNTIF(J23:AD23, "LOSE"))</f>
        <v>0.35714285714285715</v>
      </c>
      <c r="I23" s="65">
        <f>V10</f>
        <v>0.35714285714285715</v>
      </c>
      <c r="K23" s="320" t="s">
        <v>273</v>
      </c>
      <c r="L23" s="320" t="s">
        <v>273</v>
      </c>
      <c r="N23" s="320" t="s">
        <v>273</v>
      </c>
      <c r="O23" s="320" t="s">
        <v>273</v>
      </c>
      <c r="P23" s="320" t="s">
        <v>273</v>
      </c>
      <c r="R23" s="320" t="s">
        <v>273</v>
      </c>
      <c r="S23" s="320" t="s">
        <v>273</v>
      </c>
      <c r="T23" s="320" t="s">
        <v>273</v>
      </c>
      <c r="U23" s="320" t="s">
        <v>273</v>
      </c>
      <c r="V23" s="324" t="s">
        <v>384</v>
      </c>
      <c r="X23" s="321" t="s">
        <v>270</v>
      </c>
      <c r="Z23" s="321" t="s">
        <v>270</v>
      </c>
      <c r="AA23" s="321" t="s">
        <v>270</v>
      </c>
      <c r="AB23" s="321" t="s">
        <v>270</v>
      </c>
      <c r="AC23" s="321" t="s">
        <v>270</v>
      </c>
    </row>
    <row r="24" spans="1:31" s="198" customFormat="1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Q24" s="200"/>
      <c r="R24" s="200"/>
      <c r="W24" s="200"/>
      <c r="Y24" s="200"/>
      <c r="Z24" s="200"/>
      <c r="AA24" s="200"/>
      <c r="AB24" s="200"/>
      <c r="AC24" s="200"/>
      <c r="AD24" s="200"/>
    </row>
    <row r="25" spans="1:31" x14ac:dyDescent="0.2">
      <c r="A25" s="179" t="s">
        <v>564</v>
      </c>
      <c r="B25" s="203" t="s">
        <v>582</v>
      </c>
      <c r="C25" s="6" t="s">
        <v>284</v>
      </c>
      <c r="D25" s="6" t="s">
        <v>383</v>
      </c>
      <c r="E25" s="6" t="s">
        <v>212</v>
      </c>
      <c r="F25" s="42" t="s">
        <v>213</v>
      </c>
      <c r="G25" s="19" t="s">
        <v>634</v>
      </c>
      <c r="H25" s="65">
        <f>COUNTIF(J25:AD25, "WIN")/(COUNTIF(J25:AD25, "WIN")+COUNTIF(J25:AD25, "LOSE"))</f>
        <v>0.42857142857142855</v>
      </c>
      <c r="I25" s="65">
        <f>X10</f>
        <v>0.2857142857142857</v>
      </c>
      <c r="K25" s="320" t="s">
        <v>273</v>
      </c>
      <c r="L25" s="321" t="s">
        <v>270</v>
      </c>
      <c r="N25" s="321" t="s">
        <v>270</v>
      </c>
      <c r="O25" s="320" t="s">
        <v>273</v>
      </c>
      <c r="P25" s="320" t="s">
        <v>273</v>
      </c>
      <c r="R25" s="320" t="s">
        <v>273</v>
      </c>
      <c r="S25" s="321" t="s">
        <v>270</v>
      </c>
      <c r="T25" s="321" t="s">
        <v>270</v>
      </c>
      <c r="U25" s="321" t="s">
        <v>270</v>
      </c>
      <c r="V25" s="321" t="s">
        <v>270</v>
      </c>
      <c r="X25" s="324" t="s">
        <v>384</v>
      </c>
      <c r="Y25" s="200"/>
      <c r="Z25" s="320" t="s">
        <v>273</v>
      </c>
      <c r="AA25" s="320" t="s">
        <v>273</v>
      </c>
      <c r="AB25" s="320" t="s">
        <v>273</v>
      </c>
      <c r="AC25" s="320" t="s">
        <v>273</v>
      </c>
      <c r="AD25" s="200"/>
    </row>
    <row r="26" spans="1:31" s="198" customFormat="1" x14ac:dyDescent="0.2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Q26" s="200"/>
      <c r="R26" s="200"/>
      <c r="W26" s="200"/>
      <c r="Y26" s="200"/>
      <c r="Z26" s="200"/>
      <c r="AA26" s="200"/>
      <c r="AB26" s="200"/>
      <c r="AC26" s="200"/>
      <c r="AD26" s="200"/>
    </row>
    <row r="27" spans="1:31" ht="15" customHeight="1" x14ac:dyDescent="0.2">
      <c r="A27" s="57" t="s">
        <v>641</v>
      </c>
      <c r="B27" s="179" t="s">
        <v>580</v>
      </c>
      <c r="C27" s="42" t="s">
        <v>587</v>
      </c>
      <c r="D27" s="19" t="s">
        <v>211</v>
      </c>
      <c r="E27" s="6" t="s">
        <v>2</v>
      </c>
      <c r="F27" s="219" t="s">
        <v>520</v>
      </c>
      <c r="G27" s="219" t="s">
        <v>164</v>
      </c>
      <c r="H27" s="65">
        <f>COUNTIF(J27:AD27, "WIN")/(COUNTIF(J27:AD27, "WIN")+COUNTIF(J27:AD27, "LOSE"))</f>
        <v>0.35714285714285715</v>
      </c>
      <c r="I27" s="65">
        <f>Z10</f>
        <v>0.42857142857142855</v>
      </c>
      <c r="K27" s="320" t="s">
        <v>273</v>
      </c>
      <c r="L27" s="321" t="s">
        <v>270</v>
      </c>
      <c r="N27" s="320" t="s">
        <v>273</v>
      </c>
      <c r="O27" s="321" t="s">
        <v>270</v>
      </c>
      <c r="P27" s="320" t="s">
        <v>273</v>
      </c>
      <c r="R27" s="320" t="s">
        <v>273</v>
      </c>
      <c r="S27" s="321" t="s">
        <v>270</v>
      </c>
      <c r="T27" s="320" t="s">
        <v>273</v>
      </c>
      <c r="U27" s="321" t="s">
        <v>270</v>
      </c>
      <c r="V27" s="320" t="s">
        <v>273</v>
      </c>
      <c r="X27" s="321" t="s">
        <v>270</v>
      </c>
      <c r="Y27" s="200"/>
      <c r="Z27" s="324" t="s">
        <v>384</v>
      </c>
      <c r="AA27" s="320" t="s">
        <v>273</v>
      </c>
      <c r="AB27" s="320" t="s">
        <v>273</v>
      </c>
      <c r="AC27" s="320" t="s">
        <v>273</v>
      </c>
      <c r="AD27" s="200"/>
    </row>
    <row r="28" spans="1:31" ht="15" customHeight="1" x14ac:dyDescent="0.2">
      <c r="A28" s="62" t="s">
        <v>643</v>
      </c>
      <c r="B28" s="179" t="s">
        <v>581</v>
      </c>
      <c r="C28" s="42" t="s">
        <v>575</v>
      </c>
      <c r="D28" s="218" t="s">
        <v>275</v>
      </c>
      <c r="E28" s="6" t="s">
        <v>618</v>
      </c>
      <c r="F28" s="219" t="s">
        <v>598</v>
      </c>
      <c r="G28" s="6" t="s">
        <v>597</v>
      </c>
      <c r="H28" s="65">
        <f>COUNTIF(J28:AD28, "WIN")/(COUNTIF(J28:AD28, "WIN")+COUNTIF(J28:AD28, "LOSE"))</f>
        <v>0.35714285714285715</v>
      </c>
      <c r="I28" s="175">
        <f>AA10</f>
        <v>0.2857142857142857</v>
      </c>
      <c r="K28" s="320" t="s">
        <v>273</v>
      </c>
      <c r="L28" s="321" t="s">
        <v>270</v>
      </c>
      <c r="N28" s="320" t="s">
        <v>273</v>
      </c>
      <c r="O28" s="321" t="s">
        <v>270</v>
      </c>
      <c r="P28" s="320" t="s">
        <v>273</v>
      </c>
      <c r="R28" s="320" t="s">
        <v>273</v>
      </c>
      <c r="S28" s="321" t="s">
        <v>270</v>
      </c>
      <c r="T28" s="320" t="s">
        <v>273</v>
      </c>
      <c r="U28" s="320" t="s">
        <v>273</v>
      </c>
      <c r="V28" s="320" t="s">
        <v>273</v>
      </c>
      <c r="X28" s="321" t="s">
        <v>270</v>
      </c>
      <c r="Z28" s="320" t="s">
        <v>273</v>
      </c>
      <c r="AA28" s="324" t="s">
        <v>384</v>
      </c>
      <c r="AB28" s="321" t="s">
        <v>270</v>
      </c>
      <c r="AC28" s="320" t="s">
        <v>273</v>
      </c>
      <c r="AD28" s="200"/>
    </row>
    <row r="29" spans="1:31" ht="15" customHeight="1" x14ac:dyDescent="0.2">
      <c r="A29" s="62" t="s">
        <v>644</v>
      </c>
      <c r="B29" s="179" t="s">
        <v>581</v>
      </c>
      <c r="C29" s="42" t="s">
        <v>575</v>
      </c>
      <c r="D29" s="218" t="s">
        <v>275</v>
      </c>
      <c r="E29" s="6" t="s">
        <v>618</v>
      </c>
      <c r="F29" s="219" t="s">
        <v>598</v>
      </c>
      <c r="G29" s="6" t="s">
        <v>584</v>
      </c>
      <c r="H29" s="65">
        <f>COUNTIF(J29:AD29, "WIN")/(COUNTIF(J29:AD29, "WIN")+COUNTIF(J29:AD29, "LOSE"))</f>
        <v>0.42857142857142855</v>
      </c>
      <c r="I29" s="175">
        <f>AB10</f>
        <v>0.5714285714285714</v>
      </c>
      <c r="K29" s="320" t="s">
        <v>273</v>
      </c>
      <c r="L29" s="321" t="s">
        <v>270</v>
      </c>
      <c r="N29" s="320" t="s">
        <v>273</v>
      </c>
      <c r="O29" s="321" t="s">
        <v>270</v>
      </c>
      <c r="P29" s="320" t="s">
        <v>273</v>
      </c>
      <c r="R29" s="320" t="s">
        <v>273</v>
      </c>
      <c r="S29" s="321" t="s">
        <v>270</v>
      </c>
      <c r="T29" s="320" t="s">
        <v>273</v>
      </c>
      <c r="U29" s="320" t="s">
        <v>273</v>
      </c>
      <c r="V29" s="320" t="s">
        <v>273</v>
      </c>
      <c r="X29" s="320" t="s">
        <v>273</v>
      </c>
      <c r="Z29" s="321" t="s">
        <v>270</v>
      </c>
      <c r="AA29" s="321" t="s">
        <v>270</v>
      </c>
      <c r="AB29" s="324" t="s">
        <v>384</v>
      </c>
      <c r="AC29" s="321" t="s">
        <v>270</v>
      </c>
      <c r="AD29" s="200"/>
    </row>
    <row r="30" spans="1:31" ht="15" customHeight="1" x14ac:dyDescent="0.2">
      <c r="A30" s="179" t="s">
        <v>613</v>
      </c>
      <c r="B30" s="179" t="s">
        <v>580</v>
      </c>
      <c r="C30" s="42" t="s">
        <v>575</v>
      </c>
      <c r="D30" s="19" t="s">
        <v>614</v>
      </c>
      <c r="E30" s="6" t="s">
        <v>618</v>
      </c>
      <c r="F30" s="219" t="s">
        <v>598</v>
      </c>
      <c r="G30" s="219" t="s">
        <v>577</v>
      </c>
      <c r="H30" s="65">
        <f>COUNTIF(J30:AD30, "WIN")/(COUNTIF(J30:AD30, "WIN")+COUNTIF(J30:AD30, "LOSE"))</f>
        <v>0.7857142857142857</v>
      </c>
      <c r="I30" s="175">
        <f>AC10</f>
        <v>0.5714285714285714</v>
      </c>
      <c r="K30" s="320" t="s">
        <v>273</v>
      </c>
      <c r="L30" s="321" t="s">
        <v>270</v>
      </c>
      <c r="N30" s="321" t="s">
        <v>270</v>
      </c>
      <c r="O30" s="321" t="s">
        <v>270</v>
      </c>
      <c r="P30" s="320" t="s">
        <v>273</v>
      </c>
      <c r="R30" s="320" t="s">
        <v>273</v>
      </c>
      <c r="S30" s="321" t="s">
        <v>270</v>
      </c>
      <c r="T30" s="321" t="s">
        <v>270</v>
      </c>
      <c r="U30" s="321" t="s">
        <v>270</v>
      </c>
      <c r="V30" s="321" t="s">
        <v>270</v>
      </c>
      <c r="X30" s="321" t="s">
        <v>270</v>
      </c>
      <c r="Z30" s="321" t="s">
        <v>270</v>
      </c>
      <c r="AA30" s="321" t="s">
        <v>270</v>
      </c>
      <c r="AB30" s="321" t="s">
        <v>270</v>
      </c>
      <c r="AC30" s="324" t="s">
        <v>384</v>
      </c>
      <c r="AD30" s="200"/>
    </row>
    <row r="31" spans="1:31" ht="15" customHeight="1" x14ac:dyDescent="0.2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198"/>
      <c r="L31" s="198"/>
      <c r="M31" s="200"/>
      <c r="N31" s="198"/>
      <c r="O31" s="198"/>
      <c r="P31" s="198"/>
      <c r="Q31" s="200"/>
      <c r="R31" s="198"/>
      <c r="S31" s="198"/>
      <c r="T31" s="198"/>
      <c r="U31" s="198"/>
      <c r="V31" s="198"/>
      <c r="W31" s="200"/>
      <c r="X31" s="198"/>
      <c r="Y31" s="200"/>
      <c r="Z31" s="198"/>
      <c r="AA31" s="198"/>
      <c r="AB31" s="198"/>
      <c r="AC31" s="198"/>
      <c r="AD31" s="200"/>
    </row>
    <row r="32" spans="1:31" ht="15" customHeight="1" x14ac:dyDescent="0.2">
      <c r="AE32" s="161"/>
    </row>
    <row r="33" spans="31:31" ht="15" customHeight="1" x14ac:dyDescent="0.2">
      <c r="AE33" s="161"/>
    </row>
    <row r="34" spans="31:31" ht="15" customHeight="1" x14ac:dyDescent="0.2">
      <c r="AE34" s="161"/>
    </row>
    <row r="35" spans="31:31" ht="15" customHeight="1" x14ac:dyDescent="0.2">
      <c r="AE35" s="161"/>
    </row>
    <row r="36" spans="31:31" ht="15" customHeight="1" x14ac:dyDescent="0.2">
      <c r="AE36" s="161"/>
    </row>
    <row r="37" spans="31:31" ht="15" customHeight="1" x14ac:dyDescent="0.2">
      <c r="AE37" s="161"/>
    </row>
    <row r="71" spans="31:31" ht="15" customHeight="1" x14ac:dyDescent="0.2">
      <c r="AE71" s="180" t="s">
        <v>96</v>
      </c>
    </row>
  </sheetData>
  <conditionalFormatting sqref="A9:G10 H1:I1048576 J9:XFD10">
    <cfRule type="colorScale" priority="2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34:G36">
    <cfRule type="colorScale" priority="1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37:G38">
    <cfRule type="colorScale" priority="1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12">
    <cfRule type="colorScale" priority="1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13">
    <cfRule type="colorScale" priority="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N15">
    <cfRule type="colorScale" priority="1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P17 O16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R19">
    <cfRule type="colorScale" priority="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U22 S20 T21">
    <cfRule type="colorScale" priority="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V23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X25">
    <cfRule type="colorScale" priority="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Z27">
    <cfRule type="colorScale" priority="5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AA28">
    <cfRule type="colorScale" priority="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AC30 AB29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36CF-5C47-4747-802A-AECA8DCEACC7}">
  <dimension ref="A1:AG118"/>
  <sheetViews>
    <sheetView zoomScale="85" zoomScaleNormal="85" workbookViewId="0">
      <pane xSplit="10" topLeftCell="L1" activePane="topRight" state="frozen"/>
      <selection activeCell="A9" sqref="A9"/>
      <selection pane="topRight" activeCell="A9" sqref="A9"/>
    </sheetView>
  </sheetViews>
  <sheetFormatPr defaultColWidth="0" defaultRowHeight="15" customHeight="1" x14ac:dyDescent="0.2"/>
  <cols>
    <col min="1" max="1" width="9.81640625" style="161" customWidth="1"/>
    <col min="2" max="2" width="6.9921875" style="161" customWidth="1"/>
    <col min="3" max="7" width="9.01171875" style="161" customWidth="1"/>
    <col min="8" max="8" width="7.3984375" style="161" bestFit="1" customWidth="1"/>
    <col min="9" max="9" width="7.3984375" style="161" customWidth="1"/>
    <col min="10" max="10" width="2.28515625" style="198" customWidth="1"/>
    <col min="11" max="11" width="9.01171875" style="161" customWidth="1"/>
    <col min="12" max="12" width="9.01171875" style="161" bestFit="1" customWidth="1"/>
    <col min="13" max="13" width="9.01171875" style="161" customWidth="1"/>
    <col min="14" max="14" width="2.28515625" style="198" customWidth="1"/>
    <col min="15" max="15" width="9.01171875" style="161" bestFit="1" customWidth="1"/>
    <col min="16" max="16" width="9.01171875" style="161" customWidth="1"/>
    <col min="17" max="17" width="2.28515625" style="198" customWidth="1"/>
    <col min="18" max="18" width="9.01171875" style="161" customWidth="1"/>
    <col min="19" max="19" width="9.01171875" style="161" bestFit="1" customWidth="1"/>
    <col min="20" max="20" width="9.01171875" style="161" customWidth="1"/>
    <col min="21" max="21" width="2.28515625" style="198" customWidth="1"/>
    <col min="22" max="22" width="9.01171875" style="161" bestFit="1" customWidth="1"/>
    <col min="23" max="23" width="9.01171875" style="161" customWidth="1"/>
    <col min="24" max="24" width="2.28515625" style="198" customWidth="1"/>
    <col min="25" max="25" width="9.01171875" style="161" customWidth="1"/>
    <col min="26" max="26" width="9.01171875" style="161" bestFit="1" customWidth="1"/>
    <col min="27" max="30" width="0" style="180" hidden="1"/>
    <col min="31" max="31" width="9.68359375" style="198" bestFit="1" customWidth="1"/>
    <col min="32" max="32" width="2.28515625" style="198" customWidth="1"/>
    <col min="33" max="33" width="0" style="180" hidden="1"/>
    <col min="34" max="49" width="0" style="161" hidden="1" bestFit="1" customWidth="1"/>
    <col min="50" max="16384" width="0" style="161" hidden="1"/>
  </cols>
  <sheetData>
    <row r="1" spans="1:33" x14ac:dyDescent="0.2">
      <c r="A1" s="161" t="s">
        <v>353</v>
      </c>
      <c r="K1" s="198"/>
      <c r="L1" s="198"/>
      <c r="M1" s="198"/>
      <c r="O1" s="198"/>
      <c r="P1" s="198"/>
      <c r="R1" s="198"/>
      <c r="S1" s="198"/>
      <c r="T1" s="198"/>
      <c r="V1" s="198"/>
      <c r="W1" s="198"/>
      <c r="Y1" s="198"/>
      <c r="Z1" s="198"/>
    </row>
    <row r="2" spans="1:33" ht="14.25" customHeight="1" x14ac:dyDescent="0.2">
      <c r="A2" s="161" t="s">
        <v>553</v>
      </c>
      <c r="J2" s="200"/>
      <c r="K2" s="57" t="s">
        <v>556</v>
      </c>
      <c r="L2" s="57" t="s">
        <v>645</v>
      </c>
      <c r="M2" s="57" t="s">
        <v>646</v>
      </c>
      <c r="N2" s="200"/>
      <c r="O2" s="57" t="s">
        <v>554</v>
      </c>
      <c r="P2" s="57" t="s">
        <v>647</v>
      </c>
      <c r="Q2" s="200"/>
      <c r="R2" s="57" t="s">
        <v>563</v>
      </c>
      <c r="S2" s="62" t="s">
        <v>648</v>
      </c>
      <c r="T2" s="62" t="s">
        <v>638</v>
      </c>
      <c r="U2" s="200"/>
      <c r="V2" s="62" t="s">
        <v>564</v>
      </c>
      <c r="W2" s="62" t="s">
        <v>649</v>
      </c>
      <c r="X2" s="200"/>
      <c r="Y2" s="57" t="s">
        <v>641</v>
      </c>
      <c r="Z2" s="62" t="s">
        <v>650</v>
      </c>
      <c r="AE2" s="62" t="s">
        <v>651</v>
      </c>
      <c r="AF2" s="200"/>
    </row>
    <row r="3" spans="1:33" ht="14.25" customHeight="1" x14ac:dyDescent="0.2">
      <c r="A3" s="57" t="s">
        <v>556</v>
      </c>
      <c r="B3" s="179" t="s">
        <v>581</v>
      </c>
      <c r="C3" s="42" t="s">
        <v>199</v>
      </c>
      <c r="D3" s="128" t="s">
        <v>576</v>
      </c>
      <c r="E3" s="215" t="s">
        <v>594</v>
      </c>
      <c r="F3" s="250" t="s">
        <v>596</v>
      </c>
      <c r="G3" s="218" t="s">
        <v>1</v>
      </c>
      <c r="H3" s="175">
        <f>H12</f>
        <v>0.9</v>
      </c>
      <c r="I3" s="175">
        <f>I12</f>
        <v>0.91666666666666663</v>
      </c>
      <c r="J3" s="200"/>
      <c r="K3" s="179" t="s">
        <v>581</v>
      </c>
      <c r="L3" s="203" t="s">
        <v>53</v>
      </c>
      <c r="M3" s="179" t="s">
        <v>581</v>
      </c>
      <c r="N3" s="200"/>
      <c r="O3" s="203" t="s">
        <v>578</v>
      </c>
      <c r="P3" s="179" t="s">
        <v>581</v>
      </c>
      <c r="Q3" s="200"/>
      <c r="R3" s="179" t="s">
        <v>574</v>
      </c>
      <c r="S3" s="179" t="s">
        <v>52</v>
      </c>
      <c r="T3" s="179"/>
      <c r="U3" s="200"/>
      <c r="V3" s="203" t="s">
        <v>582</v>
      </c>
      <c r="W3" s="203" t="s">
        <v>53</v>
      </c>
      <c r="X3" s="200"/>
      <c r="Y3" s="179" t="s">
        <v>580</v>
      </c>
      <c r="Z3" s="203" t="s">
        <v>53</v>
      </c>
      <c r="AE3" s="179" t="s">
        <v>581</v>
      </c>
      <c r="AF3" s="200"/>
    </row>
    <row r="4" spans="1:33" x14ac:dyDescent="0.2">
      <c r="A4" s="57" t="s">
        <v>554</v>
      </c>
      <c r="B4" s="203" t="s">
        <v>578</v>
      </c>
      <c r="C4" s="216" t="s">
        <v>153</v>
      </c>
      <c r="D4" s="19" t="s">
        <v>88</v>
      </c>
      <c r="E4" s="19" t="s">
        <v>89</v>
      </c>
      <c r="F4" s="6" t="s">
        <v>348</v>
      </c>
      <c r="G4" s="6" t="s">
        <v>599</v>
      </c>
      <c r="H4" s="175">
        <f>H17</f>
        <v>0.3</v>
      </c>
      <c r="I4" s="175">
        <f>I17</f>
        <v>8.3333333333333329E-2</v>
      </c>
      <c r="J4" s="200"/>
      <c r="K4" s="42" t="s">
        <v>199</v>
      </c>
      <c r="L4" s="42" t="s">
        <v>199</v>
      </c>
      <c r="M4" s="218" t="s">
        <v>600</v>
      </c>
      <c r="N4" s="200"/>
      <c r="O4" s="216" t="s">
        <v>153</v>
      </c>
      <c r="P4" s="19" t="s">
        <v>88</v>
      </c>
      <c r="Q4" s="200"/>
      <c r="R4" s="42" t="s">
        <v>149</v>
      </c>
      <c r="S4" s="128" t="s">
        <v>90</v>
      </c>
      <c r="T4" s="128" t="s">
        <v>90</v>
      </c>
      <c r="U4" s="200"/>
      <c r="V4" s="6" t="s">
        <v>284</v>
      </c>
      <c r="W4" s="6" t="s">
        <v>284</v>
      </c>
      <c r="X4" s="200"/>
      <c r="Y4" s="42" t="s">
        <v>587</v>
      </c>
      <c r="Z4" s="19" t="s">
        <v>149</v>
      </c>
      <c r="AE4" s="42" t="s">
        <v>199</v>
      </c>
      <c r="AF4" s="200"/>
    </row>
    <row r="5" spans="1:33" x14ac:dyDescent="0.2">
      <c r="A5" s="57" t="s">
        <v>563</v>
      </c>
      <c r="B5" s="179" t="s">
        <v>574</v>
      </c>
      <c r="C5" s="42" t="s">
        <v>149</v>
      </c>
      <c r="D5" s="218" t="s">
        <v>378</v>
      </c>
      <c r="E5" s="128" t="s">
        <v>90</v>
      </c>
      <c r="F5" s="128" t="s">
        <v>652</v>
      </c>
      <c r="G5" s="216" t="s">
        <v>278</v>
      </c>
      <c r="H5" s="175">
        <f>H20</f>
        <v>0.8</v>
      </c>
      <c r="I5" s="175">
        <f>I20</f>
        <v>0.7</v>
      </c>
      <c r="J5" s="200"/>
      <c r="K5" s="128" t="s">
        <v>576</v>
      </c>
      <c r="L5" s="218" t="s">
        <v>1</v>
      </c>
      <c r="M5" s="42" t="s">
        <v>575</v>
      </c>
      <c r="N5" s="200"/>
      <c r="O5" s="19" t="s">
        <v>88</v>
      </c>
      <c r="P5" s="219" t="s">
        <v>520</v>
      </c>
      <c r="Q5" s="200"/>
      <c r="R5" s="218" t="s">
        <v>378</v>
      </c>
      <c r="S5" s="42" t="s">
        <v>547</v>
      </c>
      <c r="T5" s="19" t="s">
        <v>88</v>
      </c>
      <c r="U5" s="200"/>
      <c r="V5" s="6" t="s">
        <v>383</v>
      </c>
      <c r="W5" s="19" t="s">
        <v>634</v>
      </c>
      <c r="X5" s="200"/>
      <c r="Y5" s="19" t="s">
        <v>211</v>
      </c>
      <c r="Z5" s="6" t="s">
        <v>2</v>
      </c>
      <c r="AE5" s="19" t="s">
        <v>211</v>
      </c>
      <c r="AF5" s="200"/>
    </row>
    <row r="6" spans="1:33" x14ac:dyDescent="0.2">
      <c r="A6" s="62" t="s">
        <v>564</v>
      </c>
      <c r="B6" s="203" t="s">
        <v>582</v>
      </c>
      <c r="C6" s="6" t="s">
        <v>284</v>
      </c>
      <c r="D6" s="6" t="s">
        <v>383</v>
      </c>
      <c r="E6" s="6" t="s">
        <v>212</v>
      </c>
      <c r="F6" s="42" t="s">
        <v>213</v>
      </c>
      <c r="G6" s="19" t="s">
        <v>634</v>
      </c>
      <c r="H6" s="210">
        <f>H24</f>
        <v>0.3</v>
      </c>
      <c r="I6" s="210">
        <f>I24</f>
        <v>0.3</v>
      </c>
      <c r="J6" s="200"/>
      <c r="K6" s="215" t="s">
        <v>594</v>
      </c>
      <c r="L6" s="128" t="s">
        <v>576</v>
      </c>
      <c r="M6" s="218" t="s">
        <v>275</v>
      </c>
      <c r="N6" s="200"/>
      <c r="O6" s="19" t="s">
        <v>89</v>
      </c>
      <c r="P6" s="216" t="s">
        <v>153</v>
      </c>
      <c r="Q6" s="200"/>
      <c r="R6" s="128" t="s">
        <v>90</v>
      </c>
      <c r="S6" s="218" t="s">
        <v>653</v>
      </c>
      <c r="T6" s="218" t="s">
        <v>463</v>
      </c>
      <c r="U6" s="200"/>
      <c r="V6" s="6" t="s">
        <v>212</v>
      </c>
      <c r="W6" s="6" t="s">
        <v>383</v>
      </c>
      <c r="X6" s="200"/>
      <c r="Y6" s="6" t="s">
        <v>2</v>
      </c>
      <c r="Z6" s="6" t="s">
        <v>654</v>
      </c>
      <c r="AE6" s="6" t="s">
        <v>2</v>
      </c>
      <c r="AF6" s="200"/>
    </row>
    <row r="7" spans="1:33" x14ac:dyDescent="0.2">
      <c r="A7" s="57" t="s">
        <v>641</v>
      </c>
      <c r="B7" s="179" t="s">
        <v>580</v>
      </c>
      <c r="C7" s="42" t="s">
        <v>587</v>
      </c>
      <c r="D7" s="19" t="s">
        <v>211</v>
      </c>
      <c r="E7" s="6" t="s">
        <v>2</v>
      </c>
      <c r="F7" s="219" t="s">
        <v>520</v>
      </c>
      <c r="G7" s="219" t="s">
        <v>164</v>
      </c>
      <c r="H7" s="65">
        <f>H28</f>
        <v>0.66666666666666663</v>
      </c>
      <c r="I7" s="65">
        <f>I28</f>
        <v>0.45454545454545453</v>
      </c>
      <c r="J7" s="200"/>
      <c r="K7" s="250" t="s">
        <v>596</v>
      </c>
      <c r="L7" s="215" t="s">
        <v>594</v>
      </c>
      <c r="M7" s="128" t="s">
        <v>576</v>
      </c>
      <c r="N7" s="200"/>
      <c r="O7" s="6" t="s">
        <v>348</v>
      </c>
      <c r="P7" s="19" t="s">
        <v>89</v>
      </c>
      <c r="Q7" s="200"/>
      <c r="R7" s="128" t="s">
        <v>652</v>
      </c>
      <c r="S7" s="219" t="s">
        <v>655</v>
      </c>
      <c r="T7" s="215" t="s">
        <v>594</v>
      </c>
      <c r="U7" s="200"/>
      <c r="V7" s="42" t="s">
        <v>213</v>
      </c>
      <c r="W7" s="19" t="s">
        <v>656</v>
      </c>
      <c r="X7" s="200"/>
      <c r="Y7" s="219" t="s">
        <v>520</v>
      </c>
      <c r="Z7" s="19" t="s">
        <v>591</v>
      </c>
      <c r="AE7" s="215" t="s">
        <v>200</v>
      </c>
      <c r="AF7" s="200"/>
    </row>
    <row r="8" spans="1:33" x14ac:dyDescent="0.2">
      <c r="J8" s="200"/>
      <c r="K8" s="218" t="s">
        <v>1</v>
      </c>
      <c r="L8" s="323" t="s">
        <v>593</v>
      </c>
      <c r="M8" s="216" t="s">
        <v>497</v>
      </c>
      <c r="N8" s="200"/>
      <c r="O8" s="6" t="s">
        <v>599</v>
      </c>
      <c r="P8" s="218" t="s">
        <v>5</v>
      </c>
      <c r="Q8" s="200"/>
      <c r="R8" s="216" t="s">
        <v>278</v>
      </c>
      <c r="S8" s="219" t="s">
        <v>657</v>
      </c>
      <c r="T8" s="216" t="s">
        <v>278</v>
      </c>
      <c r="U8" s="200"/>
      <c r="V8" s="19" t="s">
        <v>634</v>
      </c>
      <c r="W8" s="42" t="s">
        <v>658</v>
      </c>
      <c r="X8" s="200"/>
      <c r="Y8" s="219" t="s">
        <v>164</v>
      </c>
      <c r="Z8" s="216" t="s">
        <v>380</v>
      </c>
      <c r="AE8" s="219" t="s">
        <v>657</v>
      </c>
      <c r="AF8" s="200"/>
    </row>
    <row r="9" spans="1:33" x14ac:dyDescent="0.2">
      <c r="D9" s="246"/>
      <c r="E9" s="247"/>
      <c r="F9" s="246"/>
      <c r="G9" s="247"/>
      <c r="H9" s="2"/>
      <c r="I9" s="2" t="s">
        <v>602</v>
      </c>
      <c r="J9" s="200"/>
      <c r="K9" s="175">
        <f>H12</f>
        <v>0.9</v>
      </c>
      <c r="L9" s="175">
        <f>H13</f>
        <v>0.77777777777777779</v>
      </c>
      <c r="M9" s="175">
        <f>H14</f>
        <v>0.7</v>
      </c>
      <c r="N9" s="200"/>
      <c r="O9" s="175">
        <f>H17</f>
        <v>0.3</v>
      </c>
      <c r="P9" s="175">
        <f>H18</f>
        <v>0.1</v>
      </c>
      <c r="Q9" s="200"/>
      <c r="R9" s="175">
        <f>H20</f>
        <v>0.8</v>
      </c>
      <c r="S9" s="175">
        <f>H21</f>
        <v>0.66666666666666663</v>
      </c>
      <c r="T9" s="175"/>
      <c r="U9" s="200"/>
      <c r="V9" s="175">
        <f>H24</f>
        <v>0.3</v>
      </c>
      <c r="W9" s="175">
        <f>H25</f>
        <v>0.4</v>
      </c>
      <c r="X9" s="200"/>
      <c r="Y9" s="175">
        <f>H28</f>
        <v>0.66666666666666663</v>
      </c>
      <c r="Z9" s="175">
        <f>H29</f>
        <v>0.6</v>
      </c>
      <c r="AA9" s="161"/>
      <c r="AB9" s="161"/>
      <c r="AC9" s="161"/>
      <c r="AD9" s="161"/>
      <c r="AE9" s="175">
        <f>H30</f>
        <v>0.5</v>
      </c>
      <c r="AF9" s="200"/>
    </row>
    <row r="10" spans="1:33" x14ac:dyDescent="0.2">
      <c r="A10" s="321" t="s">
        <v>270</v>
      </c>
      <c r="B10" s="320" t="s">
        <v>273</v>
      </c>
      <c r="C10" s="324" t="s">
        <v>384</v>
      </c>
      <c r="D10" s="246"/>
      <c r="E10" s="247"/>
      <c r="F10" s="246"/>
      <c r="G10" s="247"/>
      <c r="H10" s="2" t="s">
        <v>602</v>
      </c>
      <c r="I10" s="2" t="s">
        <v>243</v>
      </c>
      <c r="J10" s="200"/>
      <c r="K10" s="65">
        <f>COUNTIF(K$11:K$37, "LOSE")/(COUNTIF(K$11:K$37, "WIN")+COUNTIF(K$11:K$37, "LOSE"))</f>
        <v>0.91666666666666663</v>
      </c>
      <c r="L10" s="65">
        <f>COUNTIF(L$11:L$37, "LOSE")/(COUNTIF(L$11:L$37, "WIN")+COUNTIF(L$11:L$37, "LOSE"))</f>
        <v>0.91666666666666663</v>
      </c>
      <c r="M10" s="65">
        <f>COUNTIF(M$11:M$37, "LOSE")/(COUNTIF(M$11:M$37, "WIN")+COUNTIF(M$11:M$37, "LOSE"))</f>
        <v>0.41666666666666669</v>
      </c>
      <c r="N10" s="200"/>
      <c r="O10" s="65">
        <f>COUNTIF(O$11:O$37, "LOSE")/(COUNTIF(O$11:O$37, "WIN")+COUNTIF(O$11:O$37, "LOSE"))</f>
        <v>8.3333333333333329E-2</v>
      </c>
      <c r="P10" s="65">
        <f>COUNTIF(P$11:P$37, "LOSE")/(COUNTIF(P$11:P$37, "WIN")+COUNTIF(P$11:P$37, "LOSE"))</f>
        <v>0.25</v>
      </c>
      <c r="Q10" s="200"/>
      <c r="R10" s="65">
        <f>COUNTIF(R$11:R$37, "LOSE")/(COUNTIF(R$11:R$37, "WIN")+COUNTIF(R$11:R$37, "LOSE"))</f>
        <v>0.7</v>
      </c>
      <c r="S10" s="65">
        <f>COUNTIF(S$11:S$37, "LOSE")/(COUNTIF(S$11:S$37, "WIN")+COUNTIF(S$11:S$37, "LOSE"))</f>
        <v>0.5</v>
      </c>
      <c r="T10" s="65"/>
      <c r="U10" s="200"/>
      <c r="V10" s="65">
        <f>COUNTIF(V$11:V$37, "LOSE")/(COUNTIF(V$11:V$37, "WIN")+COUNTIF(V$11:V$37, "LOSE"))</f>
        <v>0.3</v>
      </c>
      <c r="W10" s="65" t="e">
        <f>COUNTIF(W$11:W$37, "LOSE")/(COUNTIF(W$11:W$37, "WIN")+COUNTIF(W$11:W$37, "LOSE"))</f>
        <v>#DIV/0!</v>
      </c>
      <c r="X10" s="200"/>
      <c r="Y10" s="65">
        <f>COUNTIF(Y$11:Y$37, "LOSE")/(COUNTIF(Y$11:Y$37, "WIN")+COUNTIF(Y$11:Y$37, "LOSE"))</f>
        <v>0.45454545454545453</v>
      </c>
      <c r="Z10" s="65">
        <f>COUNTIF(Z$11:Z$37, "LOSE")/(COUNTIF(Z$11:Z$37, "WIN")+COUNTIF(Z$11:Z$37, "LOSE"))</f>
        <v>0.18181818181818182</v>
      </c>
      <c r="AE10" s="65">
        <f>COUNTIF(AE$11:AE$37, "LOSE")/(COUNTIF(AE$11:AE$37, "WIN")+COUNTIF(AE$11:AE$37, "LOSE"))</f>
        <v>0.45454545454545453</v>
      </c>
      <c r="AF10" s="200"/>
    </row>
    <row r="11" spans="1:33" s="198" customForma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N11" s="200"/>
      <c r="Q11" s="200"/>
      <c r="U11" s="200"/>
      <c r="X11" s="200"/>
      <c r="AF11" s="200"/>
    </row>
    <row r="12" spans="1:33" x14ac:dyDescent="0.2">
      <c r="A12" s="57" t="s">
        <v>556</v>
      </c>
      <c r="B12" s="179" t="s">
        <v>581</v>
      </c>
      <c r="C12" s="42" t="s">
        <v>199</v>
      </c>
      <c r="D12" s="128" t="s">
        <v>576</v>
      </c>
      <c r="E12" s="215" t="s">
        <v>594</v>
      </c>
      <c r="F12" s="250" t="s">
        <v>596</v>
      </c>
      <c r="G12" s="218" t="s">
        <v>1</v>
      </c>
      <c r="H12" s="65">
        <f>COUNTIF(J12:AF12, "WIN")/(COUNTIF(J12:AF12, "WIN")+COUNTIF(J12:AF12, "LOSE"))</f>
        <v>0.9</v>
      </c>
      <c r="I12" s="65">
        <f>K10</f>
        <v>0.91666666666666663</v>
      </c>
      <c r="K12" s="324" t="s">
        <v>384</v>
      </c>
      <c r="L12" s="320" t="s">
        <v>273</v>
      </c>
      <c r="M12" s="321" t="s">
        <v>270</v>
      </c>
      <c r="O12" s="321" t="s">
        <v>270</v>
      </c>
      <c r="P12" s="321" t="s">
        <v>270</v>
      </c>
      <c r="R12" s="321" t="s">
        <v>270</v>
      </c>
      <c r="S12" s="321" t="s">
        <v>270</v>
      </c>
      <c r="T12" s="321"/>
      <c r="V12" s="321" t="s">
        <v>270</v>
      </c>
      <c r="W12" s="321"/>
      <c r="X12" s="200"/>
      <c r="Y12" s="321" t="s">
        <v>270</v>
      </c>
      <c r="Z12" s="321" t="s">
        <v>270</v>
      </c>
      <c r="AE12" s="321" t="s">
        <v>270</v>
      </c>
      <c r="AF12" s="200"/>
    </row>
    <row r="13" spans="1:33" x14ac:dyDescent="0.2">
      <c r="A13" s="57" t="s">
        <v>645</v>
      </c>
      <c r="B13" s="179" t="s">
        <v>616</v>
      </c>
      <c r="C13" s="42" t="s">
        <v>199</v>
      </c>
      <c r="D13" s="218" t="s">
        <v>1</v>
      </c>
      <c r="E13" s="128" t="s">
        <v>576</v>
      </c>
      <c r="F13" s="215" t="s">
        <v>594</v>
      </c>
      <c r="G13" s="323" t="s">
        <v>593</v>
      </c>
      <c r="H13" s="65">
        <f>COUNTIF(J13:AF13, "WIN")/(COUNTIF(J13:AF13, "WIN")+COUNTIF(J13:AF13, "LOSE"))</f>
        <v>0.77777777777777779</v>
      </c>
      <c r="I13" s="65">
        <f>L10</f>
        <v>0.91666666666666663</v>
      </c>
      <c r="K13" s="321" t="s">
        <v>270</v>
      </c>
      <c r="L13" s="324" t="s">
        <v>384</v>
      </c>
      <c r="M13" s="321" t="s">
        <v>270</v>
      </c>
      <c r="O13" s="321" t="s">
        <v>270</v>
      </c>
      <c r="P13" s="321" t="s">
        <v>270</v>
      </c>
      <c r="R13" s="322" t="s">
        <v>605</v>
      </c>
      <c r="S13" s="321" t="s">
        <v>270</v>
      </c>
      <c r="T13" s="321"/>
      <c r="V13" s="320" t="s">
        <v>273</v>
      </c>
      <c r="W13" s="320"/>
      <c r="X13" s="200"/>
      <c r="Y13" s="320" t="s">
        <v>273</v>
      </c>
      <c r="Z13" s="321" t="s">
        <v>270</v>
      </c>
      <c r="AE13" s="321" t="s">
        <v>270</v>
      </c>
      <c r="AF13" s="200"/>
      <c r="AG13" s="161"/>
    </row>
    <row r="14" spans="1:33" x14ac:dyDescent="0.2">
      <c r="A14" s="57" t="s">
        <v>646</v>
      </c>
      <c r="B14" s="179" t="s">
        <v>581</v>
      </c>
      <c r="C14" s="218" t="s">
        <v>600</v>
      </c>
      <c r="D14" s="42" t="s">
        <v>575</v>
      </c>
      <c r="E14" s="218" t="s">
        <v>275</v>
      </c>
      <c r="F14" s="128" t="s">
        <v>576</v>
      </c>
      <c r="G14" s="216" t="s">
        <v>497</v>
      </c>
      <c r="H14" s="65">
        <f>COUNTIF(J14:AF14, "WIN")/(COUNTIF(J14:AF14, "WIN")+COUNTIF(J14:AF14, "LOSE"))</f>
        <v>0.7</v>
      </c>
      <c r="I14" s="175">
        <f>M10</f>
        <v>0.41666666666666669</v>
      </c>
      <c r="K14" s="320" t="s">
        <v>273</v>
      </c>
      <c r="L14" s="320" t="s">
        <v>273</v>
      </c>
      <c r="M14" s="324" t="s">
        <v>384</v>
      </c>
      <c r="O14" s="321" t="s">
        <v>270</v>
      </c>
      <c r="P14" s="321" t="s">
        <v>270</v>
      </c>
      <c r="R14" s="321" t="s">
        <v>270</v>
      </c>
      <c r="S14" s="321" t="s">
        <v>270</v>
      </c>
      <c r="T14" s="321"/>
      <c r="V14" s="321" t="s">
        <v>270</v>
      </c>
      <c r="W14" s="321"/>
      <c r="Y14" s="321" t="s">
        <v>270</v>
      </c>
      <c r="Z14" s="321" t="s">
        <v>270</v>
      </c>
      <c r="AA14" s="161"/>
      <c r="AB14" s="161"/>
      <c r="AC14" s="161"/>
      <c r="AD14" s="161"/>
      <c r="AE14" s="320" t="s">
        <v>273</v>
      </c>
      <c r="AF14" s="200"/>
      <c r="AG14" s="161"/>
    </row>
    <row r="15" spans="1:33" x14ac:dyDescent="0.2">
      <c r="A15" s="57" t="s">
        <v>646</v>
      </c>
      <c r="B15" s="179" t="s">
        <v>581</v>
      </c>
      <c r="C15" s="218" t="s">
        <v>600</v>
      </c>
      <c r="D15" s="218" t="s">
        <v>5</v>
      </c>
      <c r="E15" s="128" t="s">
        <v>576</v>
      </c>
      <c r="F15" s="215" t="s">
        <v>594</v>
      </c>
      <c r="G15" s="42" t="s">
        <v>199</v>
      </c>
      <c r="H15" s="65"/>
      <c r="I15" s="175"/>
      <c r="K15" s="320"/>
      <c r="L15" s="320"/>
      <c r="M15" s="324"/>
      <c r="O15" s="321"/>
      <c r="P15" s="321"/>
      <c r="R15" s="321"/>
      <c r="S15" s="321"/>
      <c r="T15" s="321"/>
      <c r="V15" s="321"/>
      <c r="W15" s="321"/>
      <c r="Y15" s="321"/>
      <c r="Z15" s="321"/>
      <c r="AA15" s="161"/>
      <c r="AB15" s="161"/>
      <c r="AC15" s="161"/>
      <c r="AD15" s="161"/>
      <c r="AE15" s="320"/>
      <c r="AF15" s="200"/>
      <c r="AG15" s="161"/>
    </row>
    <row r="16" spans="1:33" s="198" customFormat="1" x14ac:dyDescent="0.2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N16" s="200"/>
      <c r="Q16" s="200"/>
      <c r="U16" s="200"/>
      <c r="X16" s="200"/>
      <c r="AF16" s="200"/>
    </row>
    <row r="17" spans="1:32" x14ac:dyDescent="0.2">
      <c r="A17" s="57" t="s">
        <v>554</v>
      </c>
      <c r="B17" s="203" t="s">
        <v>578</v>
      </c>
      <c r="C17" s="216" t="s">
        <v>153</v>
      </c>
      <c r="D17" s="19" t="s">
        <v>88</v>
      </c>
      <c r="E17" s="19" t="s">
        <v>89</v>
      </c>
      <c r="F17" s="6" t="s">
        <v>348</v>
      </c>
      <c r="G17" s="6" t="s">
        <v>599</v>
      </c>
      <c r="H17" s="65">
        <f>COUNTIF(J17:AF17, "WIN")/(COUNTIF(J17:AF17, "WIN")+COUNTIF(J17:AF17, "LOSE"))</f>
        <v>0.3</v>
      </c>
      <c r="I17" s="65">
        <f>O10</f>
        <v>8.3333333333333329E-2</v>
      </c>
      <c r="J17" s="200"/>
      <c r="K17" s="320" t="s">
        <v>273</v>
      </c>
      <c r="L17" s="320" t="s">
        <v>273</v>
      </c>
      <c r="M17" s="320" t="s">
        <v>273</v>
      </c>
      <c r="N17" s="200"/>
      <c r="O17" s="324" t="s">
        <v>384</v>
      </c>
      <c r="P17" s="321" t="s">
        <v>270</v>
      </c>
      <c r="Q17" s="200"/>
      <c r="R17" s="321" t="s">
        <v>270</v>
      </c>
      <c r="S17" s="320" t="s">
        <v>273</v>
      </c>
      <c r="T17" s="320"/>
      <c r="U17" s="200"/>
      <c r="V17" s="320" t="s">
        <v>273</v>
      </c>
      <c r="W17" s="320"/>
      <c r="X17" s="200"/>
      <c r="Y17" s="320" t="s">
        <v>273</v>
      </c>
      <c r="Z17" s="320" t="s">
        <v>273</v>
      </c>
      <c r="AE17" s="321" t="s">
        <v>270</v>
      </c>
      <c r="AF17" s="200"/>
    </row>
    <row r="18" spans="1:32" x14ac:dyDescent="0.2">
      <c r="A18" s="57" t="s">
        <v>647</v>
      </c>
      <c r="B18" s="179" t="s">
        <v>581</v>
      </c>
      <c r="C18" s="19" t="s">
        <v>88</v>
      </c>
      <c r="D18" s="219" t="s">
        <v>520</v>
      </c>
      <c r="E18" s="216" t="s">
        <v>153</v>
      </c>
      <c r="F18" s="19" t="s">
        <v>89</v>
      </c>
      <c r="G18" s="218" t="s">
        <v>5</v>
      </c>
      <c r="H18" s="65">
        <f>COUNTIF(J18:AF18, "WIN")/(COUNTIF(J18:AF18, "WIN")+COUNTIF(J18:AF18, "LOSE"))</f>
        <v>0.1</v>
      </c>
      <c r="I18" s="175">
        <f>P10</f>
        <v>0.25</v>
      </c>
      <c r="K18" s="320" t="s">
        <v>273</v>
      </c>
      <c r="L18" s="320" t="s">
        <v>273</v>
      </c>
      <c r="M18" s="321" t="s">
        <v>270</v>
      </c>
      <c r="O18" s="320" t="s">
        <v>273</v>
      </c>
      <c r="P18" s="324" t="s">
        <v>384</v>
      </c>
      <c r="R18" s="320" t="s">
        <v>273</v>
      </c>
      <c r="S18" s="320" t="s">
        <v>273</v>
      </c>
      <c r="T18" s="320"/>
      <c r="V18" s="320" t="s">
        <v>273</v>
      </c>
      <c r="W18" s="320"/>
      <c r="Y18" s="320" t="s">
        <v>273</v>
      </c>
      <c r="Z18" s="320" t="s">
        <v>273</v>
      </c>
      <c r="AE18" s="320" t="s">
        <v>273</v>
      </c>
      <c r="AF18" s="200"/>
    </row>
    <row r="19" spans="1:32" s="198" customFormat="1" x14ac:dyDescent="0.2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N19" s="200"/>
      <c r="Q19" s="200"/>
      <c r="U19" s="200"/>
      <c r="X19" s="200"/>
      <c r="AF19" s="200"/>
    </row>
    <row r="20" spans="1:32" x14ac:dyDescent="0.2">
      <c r="A20" s="57" t="s">
        <v>563</v>
      </c>
      <c r="B20" s="179" t="s">
        <v>574</v>
      </c>
      <c r="C20" s="42" t="s">
        <v>149</v>
      </c>
      <c r="D20" s="218" t="s">
        <v>378</v>
      </c>
      <c r="E20" s="128" t="s">
        <v>90</v>
      </c>
      <c r="F20" s="128" t="s">
        <v>652</v>
      </c>
      <c r="G20" s="216" t="s">
        <v>278</v>
      </c>
      <c r="H20" s="65">
        <f>COUNTIF(J20:AF20, "WIN")/(COUNTIF(J20:AF20, "WIN")+COUNTIF(J20:AF20, "LOSE"))</f>
        <v>0.8</v>
      </c>
      <c r="I20" s="65">
        <f>R10</f>
        <v>0.7</v>
      </c>
      <c r="K20" s="320" t="s">
        <v>273</v>
      </c>
      <c r="L20" s="320" t="s">
        <v>273</v>
      </c>
      <c r="M20" s="321" t="s">
        <v>270</v>
      </c>
      <c r="O20" s="321" t="s">
        <v>270</v>
      </c>
      <c r="P20" s="321" t="s">
        <v>270</v>
      </c>
      <c r="R20" s="324" t="s">
        <v>384</v>
      </c>
      <c r="S20" s="321" t="s">
        <v>270</v>
      </c>
      <c r="T20" s="321"/>
      <c r="V20" s="321" t="s">
        <v>270</v>
      </c>
      <c r="W20" s="321"/>
      <c r="X20" s="200"/>
      <c r="Y20" s="321" t="s">
        <v>270</v>
      </c>
      <c r="Z20" s="321" t="s">
        <v>270</v>
      </c>
      <c r="AE20" s="321" t="s">
        <v>270</v>
      </c>
      <c r="AF20" s="200"/>
    </row>
    <row r="21" spans="1:32" x14ac:dyDescent="0.2">
      <c r="A21" s="62" t="s">
        <v>648</v>
      </c>
      <c r="B21" s="179" t="s">
        <v>52</v>
      </c>
      <c r="C21" s="128" t="s">
        <v>90</v>
      </c>
      <c r="D21" s="42" t="s">
        <v>547</v>
      </c>
      <c r="E21" s="218" t="s">
        <v>653</v>
      </c>
      <c r="F21" s="219" t="s">
        <v>655</v>
      </c>
      <c r="G21" s="219" t="s">
        <v>657</v>
      </c>
      <c r="H21" s="65">
        <f>COUNTIF(J21:AF21, "WIN")/(COUNTIF(J21:AF21, "WIN")+COUNTIF(J21:AF21, "LOSE"))</f>
        <v>0.66666666666666663</v>
      </c>
      <c r="I21" s="65">
        <f>S10</f>
        <v>0.5</v>
      </c>
      <c r="K21" s="320" t="s">
        <v>273</v>
      </c>
      <c r="L21" s="320" t="s">
        <v>273</v>
      </c>
      <c r="M21" s="320" t="s">
        <v>273</v>
      </c>
      <c r="O21" s="321" t="s">
        <v>270</v>
      </c>
      <c r="P21" s="321" t="s">
        <v>270</v>
      </c>
      <c r="R21" s="322" t="s">
        <v>605</v>
      </c>
      <c r="S21" s="324" t="s">
        <v>384</v>
      </c>
      <c r="T21" s="324"/>
      <c r="V21" s="321" t="s">
        <v>270</v>
      </c>
      <c r="W21" s="321"/>
      <c r="Y21" s="321" t="s">
        <v>270</v>
      </c>
      <c r="Z21" s="321" t="s">
        <v>270</v>
      </c>
      <c r="AE21" s="321" t="s">
        <v>270</v>
      </c>
    </row>
    <row r="22" spans="1:32" x14ac:dyDescent="0.2">
      <c r="A22" s="62" t="s">
        <v>642</v>
      </c>
      <c r="B22" s="179" t="s">
        <v>52</v>
      </c>
      <c r="C22" s="128" t="s">
        <v>90</v>
      </c>
      <c r="D22" s="19" t="s">
        <v>88</v>
      </c>
      <c r="E22" s="218" t="s">
        <v>463</v>
      </c>
      <c r="F22" s="215" t="s">
        <v>594</v>
      </c>
      <c r="G22" s="216" t="s">
        <v>278</v>
      </c>
      <c r="H22" s="65"/>
      <c r="I22" s="65"/>
      <c r="K22" s="320"/>
      <c r="L22" s="320"/>
      <c r="M22" s="320"/>
      <c r="O22" s="321"/>
      <c r="P22" s="321"/>
      <c r="R22" s="322"/>
      <c r="S22" s="324"/>
      <c r="T22" s="324"/>
      <c r="V22" s="321"/>
      <c r="W22" s="321"/>
      <c r="Y22" s="321"/>
      <c r="Z22" s="321"/>
      <c r="AE22" s="321"/>
    </row>
    <row r="23" spans="1:32" s="198" customFormat="1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N23" s="200"/>
      <c r="Q23" s="200"/>
      <c r="R23" s="200"/>
      <c r="U23" s="200"/>
      <c r="X23" s="200"/>
      <c r="Y23" s="200"/>
      <c r="AF23" s="200"/>
    </row>
    <row r="24" spans="1:32" x14ac:dyDescent="0.2">
      <c r="A24" s="62" t="s">
        <v>564</v>
      </c>
      <c r="B24" s="203" t="s">
        <v>582</v>
      </c>
      <c r="C24" s="6" t="s">
        <v>284</v>
      </c>
      <c r="D24" s="6" t="s">
        <v>383</v>
      </c>
      <c r="E24" s="6" t="s">
        <v>212</v>
      </c>
      <c r="F24" s="42" t="s">
        <v>213</v>
      </c>
      <c r="G24" s="19" t="s">
        <v>634</v>
      </c>
      <c r="H24" s="65">
        <f>COUNTIF(J24:AF24, "WIN")/(COUNTIF(J24:AF24, "WIN")+COUNTIF(J24:AF24, "LOSE"))</f>
        <v>0.3</v>
      </c>
      <c r="I24" s="65">
        <f>V10</f>
        <v>0.3</v>
      </c>
      <c r="K24" s="320" t="s">
        <v>273</v>
      </c>
      <c r="L24" s="320" t="s">
        <v>273</v>
      </c>
      <c r="M24" s="320" t="s">
        <v>273</v>
      </c>
      <c r="O24" s="321" t="s">
        <v>270</v>
      </c>
      <c r="P24" s="320" t="s">
        <v>273</v>
      </c>
      <c r="R24" s="320" t="s">
        <v>273</v>
      </c>
      <c r="S24" s="321" t="s">
        <v>270</v>
      </c>
      <c r="T24" s="321"/>
      <c r="V24" s="324" t="s">
        <v>384</v>
      </c>
      <c r="W24" s="324"/>
      <c r="X24" s="200"/>
      <c r="Y24" s="320" t="s">
        <v>273</v>
      </c>
      <c r="Z24" s="321" t="s">
        <v>270</v>
      </c>
      <c r="AE24" s="320" t="s">
        <v>273</v>
      </c>
      <c r="AF24" s="200"/>
    </row>
    <row r="25" spans="1:32" x14ac:dyDescent="0.2">
      <c r="A25" s="62" t="s">
        <v>649</v>
      </c>
      <c r="B25" s="203" t="s">
        <v>53</v>
      </c>
      <c r="C25" s="6" t="s">
        <v>284</v>
      </c>
      <c r="D25" s="19" t="s">
        <v>634</v>
      </c>
      <c r="E25" s="6" t="s">
        <v>383</v>
      </c>
      <c r="F25" s="19" t="s">
        <v>656</v>
      </c>
      <c r="G25" s="42" t="s">
        <v>658</v>
      </c>
      <c r="H25" s="65">
        <f>COUNTIF(J25:AF25, "WIN")/(COUNTIF(J25:AF25, "WIN")+COUNTIF(J25:AF25, "LOSE"))</f>
        <v>0.4</v>
      </c>
      <c r="I25" s="65" t="e">
        <f>W10</f>
        <v>#DIV/0!</v>
      </c>
      <c r="K25" s="320" t="s">
        <v>273</v>
      </c>
      <c r="L25" s="320" t="s">
        <v>273</v>
      </c>
      <c r="M25" s="320" t="s">
        <v>273</v>
      </c>
      <c r="O25" s="321" t="s">
        <v>270</v>
      </c>
      <c r="P25" s="320" t="s">
        <v>273</v>
      </c>
      <c r="R25" s="320" t="s">
        <v>273</v>
      </c>
      <c r="S25" s="321" t="s">
        <v>270</v>
      </c>
      <c r="T25" s="321"/>
      <c r="V25" s="324" t="s">
        <v>384</v>
      </c>
      <c r="W25" s="324"/>
      <c r="X25" s="200"/>
      <c r="Y25" s="321" t="s">
        <v>270</v>
      </c>
      <c r="Z25" s="321" t="s">
        <v>270</v>
      </c>
      <c r="AA25" s="161"/>
      <c r="AE25" s="320" t="s">
        <v>273</v>
      </c>
      <c r="AF25" s="200"/>
    </row>
    <row r="26" spans="1:32" x14ac:dyDescent="0.2">
      <c r="A26" s="62" t="s">
        <v>659</v>
      </c>
      <c r="B26" s="203" t="s">
        <v>52</v>
      </c>
      <c r="C26" s="6" t="s">
        <v>284</v>
      </c>
      <c r="D26" s="6" t="s">
        <v>383</v>
      </c>
      <c r="E26" s="19" t="s">
        <v>656</v>
      </c>
      <c r="F26" s="6" t="s">
        <v>376</v>
      </c>
      <c r="G26" s="42" t="s">
        <v>658</v>
      </c>
      <c r="H26" s="65">
        <f>COUNTIF(J26:AF26, "WIN")/(COUNTIF(J26:AF26, "WIN")+COUNTIF(J26:AF26, "LOSE"))</f>
        <v>0.2</v>
      </c>
      <c r="I26" s="65"/>
      <c r="K26" s="320" t="s">
        <v>273</v>
      </c>
      <c r="L26" s="320" t="s">
        <v>273</v>
      </c>
      <c r="M26" s="320" t="s">
        <v>273</v>
      </c>
      <c r="O26" s="321" t="s">
        <v>270</v>
      </c>
      <c r="P26" s="320" t="s">
        <v>273</v>
      </c>
      <c r="R26" s="320" t="s">
        <v>273</v>
      </c>
      <c r="S26" s="320" t="s">
        <v>273</v>
      </c>
      <c r="T26" s="320"/>
      <c r="V26" s="324" t="s">
        <v>384</v>
      </c>
      <c r="W26" s="324"/>
      <c r="X26" s="200"/>
      <c r="Y26" s="320" t="s">
        <v>273</v>
      </c>
      <c r="Z26" s="321" t="s">
        <v>270</v>
      </c>
      <c r="AA26" s="161"/>
      <c r="AE26" s="320" t="s">
        <v>273</v>
      </c>
      <c r="AF26" s="200"/>
    </row>
    <row r="27" spans="1:32" s="198" customFormat="1" x14ac:dyDescent="0.2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N27" s="200"/>
      <c r="Q27" s="200"/>
      <c r="R27" s="200"/>
      <c r="U27" s="200"/>
      <c r="X27" s="200"/>
      <c r="Y27" s="200"/>
      <c r="AF27" s="200"/>
    </row>
    <row r="28" spans="1:32" ht="15" customHeight="1" x14ac:dyDescent="0.2">
      <c r="A28" s="57" t="s">
        <v>641</v>
      </c>
      <c r="B28" s="179" t="s">
        <v>580</v>
      </c>
      <c r="C28" s="42" t="s">
        <v>587</v>
      </c>
      <c r="D28" s="19" t="s">
        <v>211</v>
      </c>
      <c r="E28" s="6" t="s">
        <v>2</v>
      </c>
      <c r="F28" s="219" t="s">
        <v>520</v>
      </c>
      <c r="G28" s="219" t="s">
        <v>164</v>
      </c>
      <c r="H28" s="65">
        <f>COUNTIF(J28:AF28, "WIN")/(COUNTIF(J28:AF28, "WIN")+COUNTIF(J28:AF28, "LOSE"))</f>
        <v>0.66666666666666663</v>
      </c>
      <c r="I28" s="65">
        <f>Y10</f>
        <v>0.45454545454545453</v>
      </c>
      <c r="K28" s="320" t="s">
        <v>273</v>
      </c>
      <c r="L28" s="321" t="s">
        <v>270</v>
      </c>
      <c r="M28" s="321" t="s">
        <v>270</v>
      </c>
      <c r="O28" s="321" t="s">
        <v>270</v>
      </c>
      <c r="P28" s="321" t="s">
        <v>270</v>
      </c>
      <c r="R28" s="320" t="s">
        <v>273</v>
      </c>
      <c r="S28" s="320" t="s">
        <v>273</v>
      </c>
      <c r="T28" s="320"/>
      <c r="V28" s="321" t="s">
        <v>270</v>
      </c>
      <c r="W28" s="321"/>
      <c r="X28" s="200"/>
      <c r="Y28" s="324" t="s">
        <v>384</v>
      </c>
      <c r="Z28" s="321" t="s">
        <v>270</v>
      </c>
      <c r="AE28" s="322" t="s">
        <v>605</v>
      </c>
      <c r="AF28" s="200"/>
    </row>
    <row r="29" spans="1:32" ht="15" customHeight="1" x14ac:dyDescent="0.2">
      <c r="A29" s="62" t="s">
        <v>650</v>
      </c>
      <c r="B29" s="203" t="s">
        <v>53</v>
      </c>
      <c r="C29" s="19" t="s">
        <v>149</v>
      </c>
      <c r="D29" s="6" t="s">
        <v>2</v>
      </c>
      <c r="E29" s="6" t="s">
        <v>654</v>
      </c>
      <c r="F29" s="19" t="s">
        <v>591</v>
      </c>
      <c r="G29" s="216" t="s">
        <v>380</v>
      </c>
      <c r="H29" s="65">
        <f>COUNTIF(J29:AF29, "WIN")/(COUNTIF(J29:AF29, "WIN")+COUNTIF(J29:AF29, "LOSE"))</f>
        <v>0.6</v>
      </c>
      <c r="I29" s="65">
        <f>Z10</f>
        <v>0.18181818181818182</v>
      </c>
      <c r="K29" s="320" t="s">
        <v>273</v>
      </c>
      <c r="L29" s="320" t="s">
        <v>273</v>
      </c>
      <c r="M29" s="321" t="s">
        <v>270</v>
      </c>
      <c r="O29" s="321" t="s">
        <v>270</v>
      </c>
      <c r="P29" s="321" t="s">
        <v>270</v>
      </c>
      <c r="R29" s="320" t="s">
        <v>273</v>
      </c>
      <c r="S29" s="320" t="s">
        <v>273</v>
      </c>
      <c r="T29" s="320"/>
      <c r="V29" s="321" t="s">
        <v>270</v>
      </c>
      <c r="W29" s="321"/>
      <c r="Y29" s="321" t="s">
        <v>270</v>
      </c>
      <c r="Z29" s="324" t="s">
        <v>384</v>
      </c>
      <c r="AE29" s="321" t="s">
        <v>270</v>
      </c>
    </row>
    <row r="30" spans="1:32" ht="15" customHeight="1" x14ac:dyDescent="0.2">
      <c r="A30" s="62" t="s">
        <v>651</v>
      </c>
      <c r="B30" s="179" t="s">
        <v>581</v>
      </c>
      <c r="C30" s="42" t="s">
        <v>199</v>
      </c>
      <c r="D30" s="19" t="s">
        <v>211</v>
      </c>
      <c r="E30" s="6" t="s">
        <v>2</v>
      </c>
      <c r="F30" s="215" t="s">
        <v>200</v>
      </c>
      <c r="G30" s="219" t="s">
        <v>657</v>
      </c>
      <c r="H30" s="65">
        <f>COUNTIF(J30:AF30, "WIN")/(COUNTIF(J30:AF30, "WIN")+COUNTIF(J30:AF30, "LOSE"))</f>
        <v>0.5</v>
      </c>
      <c r="I30" s="175">
        <f>AE10</f>
        <v>0.45454545454545453</v>
      </c>
      <c r="K30" s="320" t="s">
        <v>273</v>
      </c>
      <c r="L30" s="320" t="s">
        <v>273</v>
      </c>
      <c r="M30" s="321" t="s">
        <v>270</v>
      </c>
      <c r="O30" s="321" t="s">
        <v>270</v>
      </c>
      <c r="P30" s="321" t="s">
        <v>270</v>
      </c>
      <c r="R30" s="320" t="s">
        <v>273</v>
      </c>
      <c r="S30" s="320" t="s">
        <v>273</v>
      </c>
      <c r="T30" s="320"/>
      <c r="V30" s="321" t="s">
        <v>270</v>
      </c>
      <c r="W30" s="321"/>
      <c r="Y30" s="322" t="s">
        <v>605</v>
      </c>
      <c r="Z30" s="322" t="s">
        <v>605</v>
      </c>
      <c r="AE30" s="324" t="s">
        <v>384</v>
      </c>
      <c r="AF30" s="200"/>
    </row>
    <row r="31" spans="1:32" ht="15" customHeight="1" x14ac:dyDescent="0.2">
      <c r="A31" s="62" t="s">
        <v>643</v>
      </c>
      <c r="B31" s="179" t="s">
        <v>581</v>
      </c>
      <c r="C31" s="42" t="s">
        <v>575</v>
      </c>
      <c r="D31" s="218" t="s">
        <v>275</v>
      </c>
      <c r="E31" s="6" t="s">
        <v>618</v>
      </c>
      <c r="F31" s="219" t="s">
        <v>598</v>
      </c>
      <c r="G31" s="6" t="s">
        <v>597</v>
      </c>
      <c r="H31" s="65"/>
      <c r="I31" s="175"/>
      <c r="K31" s="320"/>
      <c r="L31" s="320"/>
      <c r="M31" s="321"/>
      <c r="O31" s="321"/>
      <c r="P31" s="321"/>
      <c r="R31" s="320"/>
      <c r="S31" s="320"/>
      <c r="T31" s="320"/>
      <c r="V31" s="321"/>
      <c r="W31" s="321"/>
      <c r="Y31" s="322"/>
      <c r="Z31" s="322"/>
      <c r="AE31" s="324"/>
      <c r="AF31" s="200"/>
    </row>
    <row r="32" spans="1:32" ht="15" customHeight="1" x14ac:dyDescent="0.2">
      <c r="A32" s="62" t="s">
        <v>644</v>
      </c>
      <c r="B32" s="179" t="s">
        <v>581</v>
      </c>
      <c r="C32" s="42" t="s">
        <v>575</v>
      </c>
      <c r="D32" s="218" t="s">
        <v>275</v>
      </c>
      <c r="E32" s="6" t="s">
        <v>618</v>
      </c>
      <c r="F32" s="219" t="s">
        <v>598</v>
      </c>
      <c r="G32" s="6" t="s">
        <v>584</v>
      </c>
      <c r="H32" s="65"/>
      <c r="I32" s="175"/>
      <c r="K32" s="320"/>
      <c r="L32" s="320"/>
      <c r="M32" s="321"/>
      <c r="O32" s="321"/>
      <c r="P32" s="321"/>
      <c r="R32" s="320"/>
      <c r="S32" s="320"/>
      <c r="T32" s="320"/>
      <c r="V32" s="321"/>
      <c r="W32" s="321"/>
      <c r="Y32" s="322"/>
      <c r="Z32" s="322"/>
      <c r="AE32" s="324"/>
      <c r="AF32" s="200"/>
    </row>
    <row r="33" spans="1:33" ht="15" customHeight="1" x14ac:dyDescent="0.2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198"/>
      <c r="L33" s="198"/>
      <c r="M33" s="198"/>
      <c r="N33" s="200"/>
      <c r="O33" s="198"/>
      <c r="P33" s="198"/>
      <c r="Q33" s="200"/>
      <c r="R33" s="198"/>
      <c r="S33" s="198"/>
      <c r="T33" s="198"/>
      <c r="U33" s="200"/>
      <c r="V33" s="198"/>
      <c r="W33" s="198"/>
      <c r="X33" s="200"/>
      <c r="Y33" s="198"/>
      <c r="Z33" s="198"/>
      <c r="AF33" s="200"/>
    </row>
    <row r="34" spans="1:33" ht="15" customHeight="1" x14ac:dyDescent="0.2">
      <c r="AA34" s="161"/>
      <c r="AB34" s="161"/>
      <c r="AC34" s="161"/>
      <c r="AD34" s="161"/>
      <c r="AE34" s="161"/>
      <c r="AG34" s="161"/>
    </row>
    <row r="35" spans="1:33" ht="15" customHeight="1" x14ac:dyDescent="0.2">
      <c r="AA35" s="161"/>
      <c r="AB35" s="161"/>
      <c r="AC35" s="161"/>
      <c r="AD35" s="161"/>
      <c r="AE35" s="161"/>
      <c r="AG35" s="161"/>
    </row>
    <row r="36" spans="1:33" ht="15" customHeight="1" x14ac:dyDescent="0.2">
      <c r="AA36" s="161"/>
      <c r="AB36" s="161"/>
      <c r="AC36" s="161"/>
      <c r="AD36" s="161"/>
      <c r="AE36" s="161"/>
      <c r="AG36" s="161"/>
    </row>
    <row r="37" spans="1:33" ht="15" customHeight="1" x14ac:dyDescent="0.2">
      <c r="AA37" s="161"/>
      <c r="AB37" s="161"/>
      <c r="AC37" s="161"/>
      <c r="AD37" s="161"/>
      <c r="AE37" s="161"/>
      <c r="AG37" s="161"/>
    </row>
    <row r="38" spans="1:33" ht="15" customHeight="1" x14ac:dyDescent="0.2">
      <c r="AA38" s="161"/>
      <c r="AB38" s="161"/>
      <c r="AC38" s="161"/>
      <c r="AD38" s="161"/>
      <c r="AE38" s="161"/>
      <c r="AG38" s="161"/>
    </row>
    <row r="39" spans="1:33" ht="15" customHeight="1" x14ac:dyDescent="0.2">
      <c r="AA39" s="161"/>
      <c r="AB39" s="161"/>
      <c r="AC39" s="161"/>
      <c r="AD39" s="161"/>
      <c r="AE39" s="161"/>
      <c r="AG39" s="161"/>
    </row>
    <row r="40" spans="1:33" ht="15" customHeight="1" x14ac:dyDescent="0.2">
      <c r="AE40" s="161"/>
    </row>
    <row r="41" spans="1:33" ht="15" customHeight="1" x14ac:dyDescent="0.2">
      <c r="AE41" s="161"/>
    </row>
    <row r="42" spans="1:33" ht="15" customHeight="1" x14ac:dyDescent="0.2">
      <c r="AE42" s="161"/>
    </row>
    <row r="43" spans="1:33" ht="15" customHeight="1" x14ac:dyDescent="0.2">
      <c r="AE43" s="161"/>
    </row>
    <row r="44" spans="1:33" ht="15" customHeight="1" x14ac:dyDescent="0.2">
      <c r="AE44" s="161"/>
    </row>
    <row r="45" spans="1:33" ht="15" customHeight="1" x14ac:dyDescent="0.2">
      <c r="AE45" s="161"/>
    </row>
    <row r="46" spans="1:33" ht="15" customHeight="1" x14ac:dyDescent="0.2">
      <c r="AE46" s="161"/>
    </row>
    <row r="47" spans="1:33" ht="15" customHeight="1" x14ac:dyDescent="0.2">
      <c r="AE47" s="161"/>
    </row>
    <row r="48" spans="1:33" ht="15" customHeight="1" x14ac:dyDescent="0.2">
      <c r="AE48" s="161"/>
    </row>
    <row r="49" spans="31:31" ht="15" customHeight="1" x14ac:dyDescent="0.2">
      <c r="AE49" s="161"/>
    </row>
    <row r="50" spans="31:31" ht="15" customHeight="1" x14ac:dyDescent="0.2">
      <c r="AE50" s="161"/>
    </row>
    <row r="51" spans="31:31" ht="15" customHeight="1" x14ac:dyDescent="0.2">
      <c r="AE51" s="161"/>
    </row>
    <row r="52" spans="31:31" ht="15" customHeight="1" x14ac:dyDescent="0.2">
      <c r="AE52" s="161"/>
    </row>
    <row r="53" spans="31:31" ht="15" customHeight="1" x14ac:dyDescent="0.2">
      <c r="AE53" s="161"/>
    </row>
    <row r="54" spans="31:31" ht="15" customHeight="1" x14ac:dyDescent="0.2">
      <c r="AE54" s="161"/>
    </row>
    <row r="55" spans="31:31" ht="15" customHeight="1" x14ac:dyDescent="0.2">
      <c r="AE55" s="161"/>
    </row>
    <row r="56" spans="31:31" ht="15" customHeight="1" x14ac:dyDescent="0.2">
      <c r="AE56" s="161"/>
    </row>
    <row r="57" spans="31:31" ht="15" customHeight="1" x14ac:dyDescent="0.2">
      <c r="AE57" s="161"/>
    </row>
    <row r="58" spans="31:31" ht="15" customHeight="1" x14ac:dyDescent="0.2">
      <c r="AE58" s="161"/>
    </row>
    <row r="59" spans="31:31" ht="15" customHeight="1" x14ac:dyDescent="0.2">
      <c r="AE59" s="161"/>
    </row>
    <row r="60" spans="31:31" ht="15" customHeight="1" x14ac:dyDescent="0.2">
      <c r="AE60" s="161"/>
    </row>
    <row r="61" spans="31:31" ht="15" customHeight="1" x14ac:dyDescent="0.2">
      <c r="AE61" s="161"/>
    </row>
    <row r="62" spans="31:31" ht="15" customHeight="1" x14ac:dyDescent="0.2">
      <c r="AE62" s="161"/>
    </row>
    <row r="63" spans="31:31" ht="15" customHeight="1" x14ac:dyDescent="0.2">
      <c r="AE63" s="161"/>
    </row>
    <row r="64" spans="31:31" ht="15" customHeight="1" x14ac:dyDescent="0.2">
      <c r="AE64" s="161"/>
    </row>
    <row r="65" spans="31:31" ht="15" customHeight="1" x14ac:dyDescent="0.2">
      <c r="AE65" s="161"/>
    </row>
    <row r="66" spans="31:31" ht="15" customHeight="1" x14ac:dyDescent="0.2">
      <c r="AE66" s="161"/>
    </row>
    <row r="67" spans="31:31" ht="15" customHeight="1" x14ac:dyDescent="0.2">
      <c r="AE67" s="161"/>
    </row>
    <row r="68" spans="31:31" ht="15" customHeight="1" x14ac:dyDescent="0.2">
      <c r="AE68" s="161"/>
    </row>
    <row r="69" spans="31:31" ht="15" customHeight="1" x14ac:dyDescent="0.2">
      <c r="AE69" s="161"/>
    </row>
    <row r="70" spans="31:31" ht="15" customHeight="1" x14ac:dyDescent="0.2">
      <c r="AE70" s="161"/>
    </row>
    <row r="71" spans="31:31" ht="15" customHeight="1" x14ac:dyDescent="0.2">
      <c r="AE71" s="161"/>
    </row>
    <row r="72" spans="31:31" ht="15" customHeight="1" x14ac:dyDescent="0.2">
      <c r="AE72" s="161"/>
    </row>
    <row r="73" spans="31:31" ht="15" customHeight="1" x14ac:dyDescent="0.2">
      <c r="AE73" s="161"/>
    </row>
    <row r="74" spans="31:31" ht="15" customHeight="1" x14ac:dyDescent="0.2">
      <c r="AE74" s="161"/>
    </row>
    <row r="75" spans="31:31" ht="15" customHeight="1" x14ac:dyDescent="0.2">
      <c r="AE75" s="161"/>
    </row>
    <row r="76" spans="31:31" ht="15" customHeight="1" x14ac:dyDescent="0.2">
      <c r="AE76" s="161"/>
    </row>
    <row r="77" spans="31:31" ht="15" customHeight="1" x14ac:dyDescent="0.2">
      <c r="AE77" s="161"/>
    </row>
    <row r="78" spans="31:31" ht="15" customHeight="1" x14ac:dyDescent="0.2">
      <c r="AE78" s="161"/>
    </row>
    <row r="79" spans="31:31" ht="15" customHeight="1" x14ac:dyDescent="0.2">
      <c r="AE79" s="161"/>
    </row>
    <row r="80" spans="31:31" ht="15" customHeight="1" x14ac:dyDescent="0.2">
      <c r="AE80" s="161"/>
    </row>
    <row r="81" spans="31:31" ht="15" customHeight="1" x14ac:dyDescent="0.2">
      <c r="AE81" s="161"/>
    </row>
    <row r="82" spans="31:31" ht="15" customHeight="1" x14ac:dyDescent="0.2">
      <c r="AE82" s="161"/>
    </row>
    <row r="83" spans="31:31" ht="15" customHeight="1" x14ac:dyDescent="0.2">
      <c r="AE83" s="161"/>
    </row>
    <row r="84" spans="31:31" ht="15" customHeight="1" x14ac:dyDescent="0.2">
      <c r="AE84" s="161"/>
    </row>
    <row r="85" spans="31:31" ht="15" customHeight="1" x14ac:dyDescent="0.2">
      <c r="AE85" s="161"/>
    </row>
    <row r="86" spans="31:31" ht="15" customHeight="1" x14ac:dyDescent="0.2">
      <c r="AE86" s="161"/>
    </row>
    <row r="87" spans="31:31" ht="15" customHeight="1" x14ac:dyDescent="0.2">
      <c r="AE87" s="161"/>
    </row>
    <row r="88" spans="31:31" ht="15" customHeight="1" x14ac:dyDescent="0.2">
      <c r="AE88" s="161"/>
    </row>
    <row r="89" spans="31:31" ht="15" customHeight="1" x14ac:dyDescent="0.2">
      <c r="AE89" s="161"/>
    </row>
    <row r="90" spans="31:31" ht="15" customHeight="1" x14ac:dyDescent="0.2">
      <c r="AE90" s="161"/>
    </row>
    <row r="91" spans="31:31" ht="15" customHeight="1" x14ac:dyDescent="0.2">
      <c r="AE91" s="161"/>
    </row>
    <row r="92" spans="31:31" ht="15" customHeight="1" x14ac:dyDescent="0.2">
      <c r="AE92" s="161"/>
    </row>
    <row r="93" spans="31:31" ht="15" customHeight="1" x14ac:dyDescent="0.2">
      <c r="AE93" s="161"/>
    </row>
    <row r="94" spans="31:31" ht="15" customHeight="1" x14ac:dyDescent="0.2">
      <c r="AE94" s="161"/>
    </row>
    <row r="95" spans="31:31" ht="15" customHeight="1" x14ac:dyDescent="0.2">
      <c r="AE95" s="161"/>
    </row>
    <row r="96" spans="31:31" ht="15" customHeight="1" x14ac:dyDescent="0.2">
      <c r="AE96" s="161"/>
    </row>
    <row r="97" spans="31:31" ht="15" customHeight="1" x14ac:dyDescent="0.2">
      <c r="AE97" s="161"/>
    </row>
    <row r="98" spans="31:31" ht="15" customHeight="1" x14ac:dyDescent="0.2">
      <c r="AE98" s="161"/>
    </row>
    <row r="99" spans="31:31" ht="15" customHeight="1" x14ac:dyDescent="0.2">
      <c r="AE99" s="161"/>
    </row>
    <row r="100" spans="31:31" ht="15" customHeight="1" x14ac:dyDescent="0.2">
      <c r="AE100" s="161"/>
    </row>
    <row r="101" spans="31:31" ht="15" customHeight="1" x14ac:dyDescent="0.2">
      <c r="AE101" s="161"/>
    </row>
    <row r="102" spans="31:31" ht="15" customHeight="1" x14ac:dyDescent="0.2">
      <c r="AE102" s="161"/>
    </row>
    <row r="103" spans="31:31" ht="15" customHeight="1" x14ac:dyDescent="0.2">
      <c r="AE103" s="161"/>
    </row>
    <row r="104" spans="31:31" ht="15" customHeight="1" x14ac:dyDescent="0.2">
      <c r="AE104" s="161"/>
    </row>
    <row r="105" spans="31:31" ht="15" customHeight="1" x14ac:dyDescent="0.2">
      <c r="AE105" s="161"/>
    </row>
    <row r="106" spans="31:31" ht="15" customHeight="1" x14ac:dyDescent="0.2">
      <c r="AE106" s="161"/>
    </row>
    <row r="107" spans="31:31" ht="15" customHeight="1" x14ac:dyDescent="0.2">
      <c r="AE107" s="161"/>
    </row>
    <row r="108" spans="31:31" ht="15" customHeight="1" x14ac:dyDescent="0.2">
      <c r="AE108" s="161"/>
    </row>
    <row r="109" spans="31:31" ht="15" customHeight="1" x14ac:dyDescent="0.2">
      <c r="AE109" s="161"/>
    </row>
    <row r="110" spans="31:31" ht="15" customHeight="1" x14ac:dyDescent="0.2">
      <c r="AE110" s="161"/>
    </row>
    <row r="111" spans="31:31" ht="15" customHeight="1" x14ac:dyDescent="0.2">
      <c r="AE111" s="161"/>
    </row>
    <row r="112" spans="31:31" ht="15" customHeight="1" x14ac:dyDescent="0.2">
      <c r="AE112" s="161"/>
    </row>
    <row r="113" spans="31:31" ht="15" customHeight="1" x14ac:dyDescent="0.2">
      <c r="AE113" s="161"/>
    </row>
    <row r="114" spans="31:31" ht="15" customHeight="1" x14ac:dyDescent="0.2">
      <c r="AE114" s="161"/>
    </row>
    <row r="115" spans="31:31" ht="15" customHeight="1" x14ac:dyDescent="0.2">
      <c r="AE115" s="161"/>
    </row>
    <row r="116" spans="31:31" ht="15" customHeight="1" x14ac:dyDescent="0.2">
      <c r="AE116" s="161"/>
    </row>
    <row r="117" spans="31:31" ht="15" customHeight="1" x14ac:dyDescent="0.2">
      <c r="AE117" s="161"/>
    </row>
    <row r="118" spans="31:31" ht="15" customHeight="1" x14ac:dyDescent="0.2">
      <c r="AE118" s="161"/>
    </row>
  </sheetData>
  <conditionalFormatting sqref="A9:G10 H1:I1048576 J9:XFD10">
    <cfRule type="colorScale" priority="510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36:G38">
    <cfRule type="colorScale" priority="1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G39:G40">
    <cfRule type="colorScale" priority="1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12">
    <cfRule type="colorScale" priority="1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13">
    <cfRule type="colorScale" priority="1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M14:M15">
    <cfRule type="colorScale" priority="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O17">
    <cfRule type="colorScale" priority="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P18">
    <cfRule type="colorScale" priority="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R20">
    <cfRule type="colorScale" priority="1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S21:T22">
    <cfRule type="colorScale" priority="15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V24:W26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Y28">
    <cfRule type="colorScale" priority="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Z29">
    <cfRule type="colorScale" priority="1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AE30:AE32">
    <cfRule type="colorScale" priority="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97FC-7352-42C8-80BC-1EF1F3CE5317}">
  <dimension ref="A1:Z36"/>
  <sheetViews>
    <sheetView zoomScale="85" zoomScaleNormal="85" workbookViewId="0">
      <pane xSplit="9" topLeftCell="J1" activePane="topRight" state="frozen"/>
      <selection activeCell="A9" sqref="A9"/>
      <selection pane="topRight" activeCell="A9" sqref="A9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161" customWidth="1"/>
    <col min="9" max="9" width="2.28515625" style="202" customWidth="1"/>
    <col min="10" max="10" width="9.14453125" style="202" bestFit="1" customWidth="1"/>
    <col min="11" max="11" width="8.47265625" style="202" customWidth="1"/>
    <col min="12" max="13" width="8.203125" style="202" customWidth="1"/>
    <col min="14" max="14" width="8.7421875" style="202" customWidth="1"/>
    <col min="15" max="15" width="2.28515625" style="202" customWidth="1"/>
    <col min="16" max="18" width="9.01171875" style="161" customWidth="1"/>
    <col min="19" max="19" width="2.28515625" style="202" customWidth="1"/>
    <col min="20" max="26" width="9.01171875" style="161" bestFit="1" customWidth="1"/>
    <col min="27" max="42" width="0" style="5" hidden="1" bestFit="1" customWidth="1"/>
    <col min="43" max="16384" width="0" style="5" hidden="1"/>
  </cols>
  <sheetData>
    <row r="1" spans="1:26" x14ac:dyDescent="0.2">
      <c r="A1" s="161" t="s">
        <v>353</v>
      </c>
      <c r="B1" s="161"/>
      <c r="H1" s="5"/>
      <c r="J1" s="200" t="s">
        <v>660</v>
      </c>
      <c r="K1" s="199"/>
      <c r="M1" s="199"/>
      <c r="P1" s="198" t="s">
        <v>661</v>
      </c>
      <c r="Q1" s="198"/>
      <c r="R1" s="198"/>
      <c r="T1" s="198" t="s">
        <v>662</v>
      </c>
      <c r="U1" s="198"/>
      <c r="V1" s="198"/>
      <c r="W1" s="198"/>
      <c r="X1" s="198"/>
      <c r="Y1" s="198"/>
      <c r="Z1" s="198"/>
    </row>
    <row r="2" spans="1:26" ht="14.25" customHeight="1" x14ac:dyDescent="0.2">
      <c r="A2" s="161" t="s">
        <v>553</v>
      </c>
      <c r="I2" s="199"/>
      <c r="J2" s="57" t="s">
        <v>663</v>
      </c>
      <c r="K2" s="57" t="s">
        <v>664</v>
      </c>
      <c r="L2" s="57" t="s">
        <v>665</v>
      </c>
      <c r="M2" s="57" t="s">
        <v>564</v>
      </c>
      <c r="N2" s="57" t="s">
        <v>666</v>
      </c>
      <c r="O2" s="199"/>
      <c r="P2" s="57" t="s">
        <v>667</v>
      </c>
      <c r="Q2" s="57" t="s">
        <v>668</v>
      </c>
      <c r="R2" s="57" t="s">
        <v>599</v>
      </c>
      <c r="S2" s="199"/>
      <c r="T2" s="62" t="s">
        <v>90</v>
      </c>
      <c r="U2" s="62" t="s">
        <v>669</v>
      </c>
      <c r="V2" s="62" t="s">
        <v>2</v>
      </c>
      <c r="W2" s="62" t="s">
        <v>595</v>
      </c>
      <c r="X2" s="62" t="s">
        <v>599</v>
      </c>
      <c r="Y2" s="5"/>
      <c r="Z2" s="5"/>
    </row>
    <row r="3" spans="1:26" ht="14.25" customHeight="1" x14ac:dyDescent="0.2">
      <c r="A3" s="57" t="s">
        <v>554</v>
      </c>
      <c r="B3" s="203" t="s">
        <v>578</v>
      </c>
      <c r="C3" s="216" t="s">
        <v>153</v>
      </c>
      <c r="D3" s="19" t="s">
        <v>88</v>
      </c>
      <c r="E3" s="19" t="s">
        <v>89</v>
      </c>
      <c r="F3" s="6" t="s">
        <v>348</v>
      </c>
      <c r="G3" s="6" t="s">
        <v>599</v>
      </c>
      <c r="H3" s="175">
        <f>H16</f>
        <v>0.41666666666666669</v>
      </c>
      <c r="I3" s="199"/>
      <c r="J3" s="203" t="s">
        <v>489</v>
      </c>
      <c r="K3" s="179" t="s">
        <v>52</v>
      </c>
      <c r="L3" s="203" t="s">
        <v>489</v>
      </c>
      <c r="M3" s="179" t="s">
        <v>490</v>
      </c>
      <c r="N3" s="179" t="s">
        <v>52</v>
      </c>
      <c r="O3" s="199"/>
      <c r="P3" s="179" t="s">
        <v>489</v>
      </c>
      <c r="Q3" s="179" t="s">
        <v>52</v>
      </c>
      <c r="R3" s="203" t="s">
        <v>368</v>
      </c>
      <c r="S3" s="199"/>
      <c r="T3" s="62"/>
      <c r="U3" s="62"/>
      <c r="V3" s="62"/>
      <c r="W3" s="62"/>
      <c r="X3" s="62"/>
      <c r="Y3" s="5"/>
      <c r="Z3" s="5"/>
    </row>
    <row r="4" spans="1:26" x14ac:dyDescent="0.2">
      <c r="A4" s="57" t="s">
        <v>670</v>
      </c>
      <c r="B4" s="179" t="s">
        <v>574</v>
      </c>
      <c r="C4" s="19" t="s">
        <v>591</v>
      </c>
      <c r="D4" s="218" t="s">
        <v>5</v>
      </c>
      <c r="E4" s="128" t="s">
        <v>595</v>
      </c>
      <c r="F4" s="215" t="s">
        <v>543</v>
      </c>
      <c r="G4" s="42" t="s">
        <v>199</v>
      </c>
      <c r="H4" s="65">
        <f>H14</f>
        <v>0.46153846153846156</v>
      </c>
      <c r="I4" s="200"/>
      <c r="J4" s="128" t="s">
        <v>90</v>
      </c>
      <c r="K4" s="42" t="s">
        <v>149</v>
      </c>
      <c r="L4" s="19" t="s">
        <v>198</v>
      </c>
      <c r="M4" s="6" t="s">
        <v>209</v>
      </c>
      <c r="N4" s="218" t="s">
        <v>1</v>
      </c>
      <c r="O4" s="200"/>
      <c r="P4" s="42" t="s">
        <v>149</v>
      </c>
      <c r="Q4" s="128" t="s">
        <v>90</v>
      </c>
      <c r="R4" s="19" t="s">
        <v>88</v>
      </c>
      <c r="S4" s="200"/>
      <c r="T4" s="128" t="s">
        <v>370</v>
      </c>
      <c r="U4" s="6" t="s">
        <v>284</v>
      </c>
      <c r="V4" s="19" t="s">
        <v>371</v>
      </c>
      <c r="W4" s="42" t="s">
        <v>671</v>
      </c>
      <c r="X4" s="216" t="s">
        <v>375</v>
      </c>
      <c r="Y4" s="5"/>
      <c r="Z4" s="5"/>
    </row>
    <row r="5" spans="1:26" x14ac:dyDescent="0.2">
      <c r="A5" s="57" t="s">
        <v>563</v>
      </c>
      <c r="B5" s="179" t="s">
        <v>574</v>
      </c>
      <c r="C5" s="42" t="s">
        <v>149</v>
      </c>
      <c r="D5" s="218" t="s">
        <v>378</v>
      </c>
      <c r="E5" s="128" t="s">
        <v>90</v>
      </c>
      <c r="F5" s="128" t="s">
        <v>652</v>
      </c>
      <c r="G5" s="216" t="s">
        <v>278</v>
      </c>
      <c r="H5" s="175">
        <f>H18</f>
        <v>0.83333333333333337</v>
      </c>
      <c r="I5" s="200"/>
      <c r="J5" s="19" t="s">
        <v>88</v>
      </c>
      <c r="K5" s="218" t="s">
        <v>378</v>
      </c>
      <c r="L5" s="42" t="s">
        <v>199</v>
      </c>
      <c r="M5" s="6" t="s">
        <v>210</v>
      </c>
      <c r="N5" s="6" t="s">
        <v>2</v>
      </c>
      <c r="O5" s="200"/>
      <c r="P5" s="128" t="s">
        <v>90</v>
      </c>
      <c r="Q5" s="218" t="s">
        <v>150</v>
      </c>
      <c r="R5" s="6" t="s">
        <v>599</v>
      </c>
      <c r="S5" s="200"/>
      <c r="T5" s="42" t="s">
        <v>672</v>
      </c>
      <c r="U5" s="6" t="s">
        <v>383</v>
      </c>
      <c r="V5" s="6" t="s">
        <v>618</v>
      </c>
      <c r="W5" s="218" t="s">
        <v>600</v>
      </c>
      <c r="X5" s="19" t="s">
        <v>277</v>
      </c>
      <c r="Y5" s="5"/>
      <c r="Z5" s="5"/>
    </row>
    <row r="6" spans="1:26" x14ac:dyDescent="0.2">
      <c r="A6" s="57" t="s">
        <v>669</v>
      </c>
      <c r="B6" s="203" t="s">
        <v>582</v>
      </c>
      <c r="C6" s="6" t="s">
        <v>284</v>
      </c>
      <c r="D6" s="6" t="s">
        <v>383</v>
      </c>
      <c r="E6" s="6" t="s">
        <v>212</v>
      </c>
      <c r="F6" s="42" t="s">
        <v>213</v>
      </c>
      <c r="G6" s="19" t="s">
        <v>634</v>
      </c>
      <c r="H6" s="210">
        <f>H22</f>
        <v>0.69230769230769229</v>
      </c>
      <c r="I6" s="200"/>
      <c r="J6" s="19" t="s">
        <v>373</v>
      </c>
      <c r="K6" s="218" t="s">
        <v>275</v>
      </c>
      <c r="L6" s="215" t="s">
        <v>594</v>
      </c>
      <c r="M6" s="19" t="s">
        <v>211</v>
      </c>
      <c r="N6" s="219" t="s">
        <v>520</v>
      </c>
      <c r="O6" s="200"/>
      <c r="P6" s="42" t="s">
        <v>202</v>
      </c>
      <c r="Q6" s="42" t="s">
        <v>463</v>
      </c>
      <c r="R6" s="19" t="s">
        <v>89</v>
      </c>
      <c r="S6" s="200"/>
      <c r="T6" s="218" t="s">
        <v>378</v>
      </c>
      <c r="U6" s="6" t="s">
        <v>376</v>
      </c>
      <c r="V6" s="6" t="s">
        <v>597</v>
      </c>
      <c r="W6" s="128" t="s">
        <v>576</v>
      </c>
      <c r="X6" s="19" t="s">
        <v>673</v>
      </c>
      <c r="Y6" s="5"/>
      <c r="Z6" s="5"/>
    </row>
    <row r="7" spans="1:26" x14ac:dyDescent="0.2">
      <c r="A7" s="57" t="s">
        <v>674</v>
      </c>
      <c r="B7" s="179" t="s">
        <v>581</v>
      </c>
      <c r="C7" s="218" t="s">
        <v>1</v>
      </c>
      <c r="D7" s="6" t="s">
        <v>2</v>
      </c>
      <c r="E7" s="219" t="s">
        <v>598</v>
      </c>
      <c r="F7" s="323" t="s">
        <v>593</v>
      </c>
      <c r="G7" s="219" t="s">
        <v>577</v>
      </c>
      <c r="H7" s="65">
        <f>H24</f>
        <v>0.58333333333333337</v>
      </c>
      <c r="I7" s="200"/>
      <c r="J7" s="6" t="s">
        <v>472</v>
      </c>
      <c r="K7" s="216" t="s">
        <v>375</v>
      </c>
      <c r="L7" s="250" t="s">
        <v>596</v>
      </c>
      <c r="M7" s="6" t="s">
        <v>212</v>
      </c>
      <c r="N7" s="42" t="s">
        <v>498</v>
      </c>
      <c r="O7" s="200"/>
      <c r="P7" s="216" t="s">
        <v>380</v>
      </c>
      <c r="Q7" s="218" t="s">
        <v>151</v>
      </c>
      <c r="R7" s="216" t="s">
        <v>153</v>
      </c>
      <c r="S7" s="200"/>
      <c r="T7" s="219" t="s">
        <v>675</v>
      </c>
      <c r="U7" s="42" t="s">
        <v>658</v>
      </c>
      <c r="V7" s="19" t="s">
        <v>620</v>
      </c>
      <c r="W7" s="215" t="s">
        <v>594</v>
      </c>
      <c r="X7" s="6" t="s">
        <v>676</v>
      </c>
      <c r="Y7" s="5"/>
      <c r="Z7" s="5"/>
    </row>
    <row r="8" spans="1:26" x14ac:dyDescent="0.2">
      <c r="I8" s="200"/>
      <c r="J8" s="216" t="s">
        <v>499</v>
      </c>
      <c r="K8" s="6" t="s">
        <v>348</v>
      </c>
      <c r="L8" s="42" t="s">
        <v>372</v>
      </c>
      <c r="M8" s="42" t="s">
        <v>213</v>
      </c>
      <c r="N8" s="218" t="s">
        <v>281</v>
      </c>
      <c r="O8" s="200"/>
      <c r="P8" s="218" t="s">
        <v>1</v>
      </c>
      <c r="Q8" s="216" t="s">
        <v>87</v>
      </c>
      <c r="R8" s="6" t="s">
        <v>348</v>
      </c>
      <c r="S8" s="200"/>
      <c r="T8" s="219" t="s">
        <v>577</v>
      </c>
      <c r="U8" s="19" t="s">
        <v>634</v>
      </c>
      <c r="V8" s="216" t="s">
        <v>278</v>
      </c>
      <c r="W8" s="323" t="s">
        <v>677</v>
      </c>
      <c r="X8" s="6" t="s">
        <v>678</v>
      </c>
      <c r="Y8" s="5"/>
      <c r="Z8" s="5"/>
    </row>
    <row r="9" spans="1:26" x14ac:dyDescent="0.2">
      <c r="B9" s="3"/>
      <c r="C9" s="252"/>
      <c r="D9" s="252"/>
      <c r="E9" s="253"/>
      <c r="F9" s="252"/>
      <c r="G9" s="253"/>
      <c r="H9" s="2"/>
      <c r="I9" s="199"/>
      <c r="J9" s="65">
        <f>COUNTIF(J$10:J$36, "LOSE")/(COUNTIF(J$10:J$36, "WIN")+COUNTIF(J$10:J$36, "LOSE"))</f>
        <v>0.93333333333333335</v>
      </c>
      <c r="K9" s="65">
        <f>COUNTIF(K$10:K$36, "LOSE")/(COUNTIF(K$10:K$36, "WIN")+COUNTIF(K$10:K$36, "LOSE"))</f>
        <v>0.33333333333333331</v>
      </c>
      <c r="L9" s="65">
        <f>COUNTIF(L$10:L$36, "LOSE")/(COUNTIF(L$10:L$36, "WIN")+COUNTIF(L$10:L$36, "LOSE"))</f>
        <v>0.26666666666666666</v>
      </c>
      <c r="M9" s="65">
        <f>COUNTIF(M$10:M$36, "LOSE")/(COUNTIF(M$10:M$36, "WIN")+COUNTIF(M$10:M$36, "LOSE"))</f>
        <v>0.26666666666666666</v>
      </c>
      <c r="N9" s="65">
        <f>COUNTIF(N$10:N$36, "LOSE")/(COUNTIF(N$10:N$36, "WIN")+COUNTIF(N$10:N$36, "LOSE"))</f>
        <v>0.35714285714285715</v>
      </c>
      <c r="O9" s="199"/>
      <c r="P9" s="65">
        <f>COUNTIF(P$10:P$36, "LOSE")/(COUNTIF(P$10:P$36, "WIN")+COUNTIF(P$10:P$36, "LOSE"))</f>
        <v>0.8666666666666667</v>
      </c>
      <c r="Q9" s="65">
        <f>COUNTIF(Q$10:Q$36, "LOSE")/(COUNTIF(Q$10:Q$36, "WIN")+COUNTIF(Q$10:Q$36, "LOSE"))</f>
        <v>0.42857142857142855</v>
      </c>
      <c r="R9" s="65">
        <f>COUNTIF(R$10:R$36, "LOSE")/(COUNTIF(R$10:R$36, "WIN")+COUNTIF(R$10:R$36, "LOSE"))</f>
        <v>0.13333333333333333</v>
      </c>
      <c r="S9" s="199"/>
      <c r="T9" s="65">
        <f>COUNTIF(T$10:T$36, "LOSE")/(COUNTIF(T$10:T$36, "WIN")+COUNTIF(T$10:T$36, "LOSE"))</f>
        <v>0.66666666666666663</v>
      </c>
      <c r="U9" s="65">
        <f>COUNTIF(U$10:U$36, "LOSE")/(COUNTIF(U$10:U$36, "WIN")+COUNTIF(U$10:U$36, "LOSE"))</f>
        <v>0.47058823529411764</v>
      </c>
      <c r="V9" s="65">
        <f>COUNTIF(V$10:V$36, "LOSE")/(COUNTIF(V$10:V$36, "WIN")+COUNTIF(V$10:V$36, "LOSE"))</f>
        <v>0.26666666666666666</v>
      </c>
      <c r="W9" s="65">
        <f>COUNTIF(W$10:W$36, "LOSE")/(COUNTIF(W$10:W$36, "WIN")+COUNTIF(W$10:W$36, "LOSE"))</f>
        <v>0.6428571428571429</v>
      </c>
      <c r="X9" s="65">
        <f>COUNTIF(X$10:X$36, "LOSE")/(COUNTIF(X$10:X$36, "WIN")+COUNTIF(X$10:X$36, "LOSE"))</f>
        <v>0.35714285714285715</v>
      </c>
      <c r="Y9" s="5"/>
      <c r="Z9" s="5"/>
    </row>
    <row r="10" spans="1:26" s="202" customFormat="1" x14ac:dyDescent="0.2">
      <c r="A10" s="200"/>
      <c r="B10" s="200"/>
      <c r="C10" s="199"/>
      <c r="D10" s="199"/>
      <c r="E10" s="199"/>
      <c r="F10" s="199"/>
      <c r="G10" s="199"/>
      <c r="H10" s="200"/>
      <c r="I10" s="199"/>
      <c r="J10" s="199"/>
      <c r="K10" s="199"/>
      <c r="L10" s="199"/>
      <c r="M10" s="199"/>
      <c r="N10" s="199"/>
      <c r="O10" s="199"/>
      <c r="S10" s="199"/>
    </row>
    <row r="11" spans="1:26" x14ac:dyDescent="0.2">
      <c r="A11" s="57" t="s">
        <v>679</v>
      </c>
      <c r="B11" s="203" t="s">
        <v>680</v>
      </c>
      <c r="C11" s="19" t="s">
        <v>198</v>
      </c>
      <c r="D11" s="42" t="s">
        <v>199</v>
      </c>
      <c r="E11" s="215" t="s">
        <v>594</v>
      </c>
      <c r="F11" s="42" t="s">
        <v>575</v>
      </c>
      <c r="G11" s="42" t="s">
        <v>372</v>
      </c>
      <c r="H11" s="65">
        <f>COUNTIF(I11:Z11, "WIN")/(COUNTIF(I11:Z11, "WIN")+COUNTIF(I11:Z11, "LOSE"))</f>
        <v>0.15384615384615385</v>
      </c>
      <c r="J11" s="320" t="s">
        <v>273</v>
      </c>
      <c r="K11" s="320" t="s">
        <v>273</v>
      </c>
      <c r="L11" s="320" t="s">
        <v>273</v>
      </c>
      <c r="M11" s="321" t="s">
        <v>270</v>
      </c>
      <c r="N11" s="320" t="s">
        <v>273</v>
      </c>
      <c r="O11" s="199"/>
      <c r="P11" s="320" t="s">
        <v>273</v>
      </c>
      <c r="Q11" s="320" t="s">
        <v>273</v>
      </c>
      <c r="R11" s="320" t="s">
        <v>273</v>
      </c>
      <c r="S11" s="199"/>
      <c r="T11" s="320" t="s">
        <v>273</v>
      </c>
      <c r="U11" s="321" t="s">
        <v>270</v>
      </c>
      <c r="V11" s="320" t="s">
        <v>273</v>
      </c>
      <c r="W11" s="320" t="s">
        <v>273</v>
      </c>
      <c r="X11" s="320" t="s">
        <v>273</v>
      </c>
    </row>
    <row r="12" spans="1:26" x14ac:dyDescent="0.2">
      <c r="A12" s="57" t="s">
        <v>681</v>
      </c>
      <c r="B12" s="179" t="s">
        <v>581</v>
      </c>
      <c r="C12" s="42" t="s">
        <v>199</v>
      </c>
      <c r="D12" s="128" t="s">
        <v>576</v>
      </c>
      <c r="E12" s="215" t="s">
        <v>594</v>
      </c>
      <c r="F12" s="250" t="s">
        <v>596</v>
      </c>
      <c r="G12" s="218" t="s">
        <v>1</v>
      </c>
      <c r="H12" s="65">
        <f>COUNTIF(I12:Z12, "WIN")/(COUNTIF(I12:Z12, "WIN")+COUNTIF(I12:Z12, "LOSE"))</f>
        <v>0.61538461538461542</v>
      </c>
      <c r="J12" s="320" t="s">
        <v>273</v>
      </c>
      <c r="K12" s="321" t="s">
        <v>270</v>
      </c>
      <c r="L12" s="320" t="s">
        <v>273</v>
      </c>
      <c r="M12" s="321" t="s">
        <v>270</v>
      </c>
      <c r="N12" s="320" t="s">
        <v>273</v>
      </c>
      <c r="O12" s="199"/>
      <c r="P12" s="320" t="s">
        <v>273</v>
      </c>
      <c r="Q12" s="321" t="s">
        <v>270</v>
      </c>
      <c r="R12" s="321" t="s">
        <v>270</v>
      </c>
      <c r="S12" s="199"/>
      <c r="T12" s="321" t="s">
        <v>270</v>
      </c>
      <c r="U12" s="321" t="s">
        <v>270</v>
      </c>
      <c r="V12" s="321" t="s">
        <v>270</v>
      </c>
      <c r="W12" s="320" t="s">
        <v>273</v>
      </c>
      <c r="X12" s="321" t="s">
        <v>270</v>
      </c>
    </row>
    <row r="13" spans="1:26" x14ac:dyDescent="0.2">
      <c r="A13" s="57" t="s">
        <v>682</v>
      </c>
      <c r="B13" s="179" t="s">
        <v>616</v>
      </c>
      <c r="C13" s="42" t="s">
        <v>199</v>
      </c>
      <c r="D13" s="218" t="s">
        <v>1</v>
      </c>
      <c r="E13" s="128" t="s">
        <v>576</v>
      </c>
      <c r="F13" s="215" t="s">
        <v>594</v>
      </c>
      <c r="G13" s="323" t="s">
        <v>593</v>
      </c>
      <c r="H13" s="65">
        <f>COUNTIF(I13:Z13, "WIN")/(COUNTIF(I13:Z13, "WIN")+COUNTIF(I13:Z13, "LOSE"))</f>
        <v>0.58333333333333337</v>
      </c>
      <c r="J13" s="320" t="s">
        <v>273</v>
      </c>
      <c r="K13" s="321" t="s">
        <v>270</v>
      </c>
      <c r="L13" s="321" t="s">
        <v>270</v>
      </c>
      <c r="M13" s="320" t="s">
        <v>273</v>
      </c>
      <c r="N13" s="320" t="s">
        <v>273</v>
      </c>
      <c r="O13" s="199"/>
      <c r="P13" s="320" t="s">
        <v>273</v>
      </c>
      <c r="Q13" s="321" t="s">
        <v>270</v>
      </c>
      <c r="R13" s="321" t="s">
        <v>270</v>
      </c>
      <c r="S13" s="199"/>
      <c r="T13" s="321" t="s">
        <v>270</v>
      </c>
      <c r="U13" s="320" t="s">
        <v>273</v>
      </c>
      <c r="V13" s="321" t="s">
        <v>270</v>
      </c>
      <c r="W13" s="322" t="s">
        <v>384</v>
      </c>
      <c r="X13" s="321" t="s">
        <v>270</v>
      </c>
    </row>
    <row r="14" spans="1:26" x14ac:dyDescent="0.2">
      <c r="A14" s="57" t="s">
        <v>670</v>
      </c>
      <c r="B14" s="179" t="s">
        <v>574</v>
      </c>
      <c r="C14" s="19" t="s">
        <v>591</v>
      </c>
      <c r="D14" s="218" t="s">
        <v>5</v>
      </c>
      <c r="E14" s="128" t="s">
        <v>595</v>
      </c>
      <c r="F14" s="215" t="s">
        <v>543</v>
      </c>
      <c r="G14" s="42" t="s">
        <v>199</v>
      </c>
      <c r="H14" s="65">
        <f>COUNTIF(I14:Z14, "WIN")/(COUNTIF(I14:Z14, "WIN")+COUNTIF(I14:Z14, "LOSE"))</f>
        <v>0.46153846153846156</v>
      </c>
      <c r="J14" s="320" t="s">
        <v>273</v>
      </c>
      <c r="K14" s="320" t="s">
        <v>273</v>
      </c>
      <c r="L14" s="321" t="s">
        <v>270</v>
      </c>
      <c r="M14" s="321" t="s">
        <v>270</v>
      </c>
      <c r="N14" s="320" t="s">
        <v>273</v>
      </c>
      <c r="O14" s="199"/>
      <c r="P14" s="320" t="s">
        <v>273</v>
      </c>
      <c r="Q14" s="321" t="s">
        <v>270</v>
      </c>
      <c r="R14" s="321" t="s">
        <v>270</v>
      </c>
      <c r="S14" s="199"/>
      <c r="T14" s="320" t="s">
        <v>273</v>
      </c>
      <c r="U14" s="320" t="s">
        <v>273</v>
      </c>
      <c r="V14" s="321" t="s">
        <v>270</v>
      </c>
      <c r="W14" s="320" t="s">
        <v>273</v>
      </c>
      <c r="X14" s="321" t="s">
        <v>270</v>
      </c>
    </row>
    <row r="15" spans="1:26" s="202" customFormat="1" x14ac:dyDescent="0.2">
      <c r="A15" s="200"/>
      <c r="B15" s="200"/>
      <c r="C15" s="199"/>
      <c r="D15" s="199"/>
      <c r="E15" s="199"/>
      <c r="F15" s="199"/>
      <c r="G15" s="199"/>
      <c r="H15" s="200"/>
      <c r="I15" s="199"/>
      <c r="J15" s="199"/>
      <c r="K15" s="199"/>
      <c r="L15" s="199"/>
      <c r="M15" s="199"/>
      <c r="N15" s="199"/>
      <c r="O15" s="199"/>
      <c r="P15" s="198"/>
      <c r="Q15" s="198"/>
      <c r="R15" s="198"/>
      <c r="S15" s="199"/>
      <c r="T15" s="198"/>
      <c r="U15" s="198"/>
      <c r="V15" s="198"/>
      <c r="W15" s="198"/>
      <c r="X15" s="198"/>
      <c r="Y15" s="198"/>
      <c r="Z15" s="198"/>
    </row>
    <row r="16" spans="1:26" x14ac:dyDescent="0.2">
      <c r="A16" s="57" t="s">
        <v>554</v>
      </c>
      <c r="B16" s="203" t="s">
        <v>578</v>
      </c>
      <c r="C16" s="216" t="s">
        <v>153</v>
      </c>
      <c r="D16" s="19" t="s">
        <v>88</v>
      </c>
      <c r="E16" s="19" t="s">
        <v>89</v>
      </c>
      <c r="F16" s="6" t="s">
        <v>348</v>
      </c>
      <c r="G16" s="6" t="s">
        <v>599</v>
      </c>
      <c r="H16" s="65">
        <f>COUNTIF(I16:Z16, "WIN")/(COUNTIF(I16:Z16, "WIN")+COUNTIF(I16:Z16, "LOSE"))</f>
        <v>0.41666666666666669</v>
      </c>
      <c r="I16" s="199"/>
      <c r="J16" s="320" t="s">
        <v>273</v>
      </c>
      <c r="K16" s="321" t="s">
        <v>270</v>
      </c>
      <c r="L16" s="321" t="s">
        <v>270</v>
      </c>
      <c r="M16" s="320" t="s">
        <v>273</v>
      </c>
      <c r="N16" s="320" t="s">
        <v>273</v>
      </c>
      <c r="O16" s="199"/>
      <c r="P16" s="321" t="s">
        <v>270</v>
      </c>
      <c r="Q16" s="321" t="s">
        <v>270</v>
      </c>
      <c r="R16" s="321" t="s">
        <v>270</v>
      </c>
      <c r="S16" s="199"/>
      <c r="T16" s="320" t="s">
        <v>273</v>
      </c>
      <c r="U16" s="320" t="s">
        <v>273</v>
      </c>
      <c r="V16" s="320" t="s">
        <v>273</v>
      </c>
      <c r="W16" s="320" t="s">
        <v>273</v>
      </c>
      <c r="X16" s="322" t="s">
        <v>384</v>
      </c>
    </row>
    <row r="17" spans="1:26" s="202" customFormat="1" x14ac:dyDescent="0.2">
      <c r="A17" s="200"/>
      <c r="B17" s="200"/>
      <c r="C17" s="199"/>
      <c r="D17" s="199"/>
      <c r="E17" s="199"/>
      <c r="F17" s="199"/>
      <c r="G17" s="199"/>
      <c r="H17" s="200"/>
      <c r="I17" s="199"/>
      <c r="J17" s="199"/>
      <c r="K17" s="199"/>
      <c r="L17" s="199"/>
      <c r="M17" s="199"/>
      <c r="N17" s="199"/>
      <c r="O17" s="199"/>
      <c r="S17" s="199"/>
    </row>
    <row r="18" spans="1:26" x14ac:dyDescent="0.2">
      <c r="A18" s="57" t="s">
        <v>563</v>
      </c>
      <c r="B18" s="179" t="s">
        <v>574</v>
      </c>
      <c r="C18" s="42" t="s">
        <v>149</v>
      </c>
      <c r="D18" s="218" t="s">
        <v>378</v>
      </c>
      <c r="E18" s="128" t="s">
        <v>90</v>
      </c>
      <c r="F18" s="128" t="s">
        <v>652</v>
      </c>
      <c r="G18" s="216" t="s">
        <v>278</v>
      </c>
      <c r="H18" s="65">
        <f>COUNTIF(I18:Z18, "WIN")/(COUNTIF(I18:Z18, "WIN")+COUNTIF(I18:Z18, "LOSE"))</f>
        <v>0.83333333333333337</v>
      </c>
      <c r="J18" s="320" t="s">
        <v>273</v>
      </c>
      <c r="K18" s="321" t="s">
        <v>270</v>
      </c>
      <c r="L18" s="321" t="s">
        <v>270</v>
      </c>
      <c r="M18" s="321" t="s">
        <v>270</v>
      </c>
      <c r="N18" s="321" t="s">
        <v>270</v>
      </c>
      <c r="O18" s="199"/>
      <c r="P18" s="321" t="s">
        <v>270</v>
      </c>
      <c r="Q18" s="322" t="s">
        <v>384</v>
      </c>
      <c r="R18" s="321" t="s">
        <v>270</v>
      </c>
      <c r="S18" s="199"/>
      <c r="T18" s="321" t="s">
        <v>270</v>
      </c>
      <c r="U18" s="321" t="s">
        <v>270</v>
      </c>
      <c r="V18" s="321" t="s">
        <v>270</v>
      </c>
      <c r="W18" s="320" t="s">
        <v>273</v>
      </c>
      <c r="X18" s="321" t="s">
        <v>270</v>
      </c>
    </row>
    <row r="19" spans="1:26" x14ac:dyDescent="0.2">
      <c r="A19" s="57" t="s">
        <v>648</v>
      </c>
      <c r="B19" s="179" t="s">
        <v>574</v>
      </c>
      <c r="C19" s="42" t="s">
        <v>202</v>
      </c>
      <c r="D19" s="218" t="s">
        <v>378</v>
      </c>
      <c r="E19" s="128" t="s">
        <v>90</v>
      </c>
      <c r="F19" s="128" t="s">
        <v>652</v>
      </c>
      <c r="G19" s="216" t="s">
        <v>278</v>
      </c>
      <c r="H19" s="65">
        <f>COUNTIF(I19:Z19, "WIN")/(COUNTIF(I19:Z19, "WIN")+COUNTIF(I19:Z19, "LOSE"))</f>
        <v>0.61538461538461542</v>
      </c>
      <c r="J19" s="321" t="s">
        <v>270</v>
      </c>
      <c r="K19" s="320" t="s">
        <v>273</v>
      </c>
      <c r="L19" s="320" t="s">
        <v>273</v>
      </c>
      <c r="M19" s="321" t="s">
        <v>270</v>
      </c>
      <c r="N19" s="321" t="s">
        <v>270</v>
      </c>
      <c r="O19" s="199"/>
      <c r="P19" s="320" t="s">
        <v>273</v>
      </c>
      <c r="Q19" s="320" t="s">
        <v>273</v>
      </c>
      <c r="R19" s="321" t="s">
        <v>270</v>
      </c>
      <c r="S19" s="199"/>
      <c r="T19" s="321" t="s">
        <v>270</v>
      </c>
      <c r="U19" s="321" t="s">
        <v>270</v>
      </c>
      <c r="V19" s="321" t="s">
        <v>270</v>
      </c>
      <c r="W19" s="320" t="s">
        <v>273</v>
      </c>
      <c r="X19" s="321" t="s">
        <v>270</v>
      </c>
    </row>
    <row r="20" spans="1:26" x14ac:dyDescent="0.2">
      <c r="A20" s="57" t="s">
        <v>642</v>
      </c>
      <c r="B20" s="179" t="s">
        <v>574</v>
      </c>
      <c r="C20" s="42" t="s">
        <v>8</v>
      </c>
      <c r="D20" s="218" t="s">
        <v>378</v>
      </c>
      <c r="E20" s="128" t="s">
        <v>90</v>
      </c>
      <c r="F20" s="218" t="s">
        <v>275</v>
      </c>
      <c r="G20" s="216" t="s">
        <v>278</v>
      </c>
      <c r="H20" s="65">
        <f>COUNTIF(I20:Z20, "WIN")/(COUNTIF(I20:Z20, "WIN")+COUNTIF(I20:Z20, "LOSE"))</f>
        <v>0.30769230769230771</v>
      </c>
      <c r="J20" s="320" t="s">
        <v>273</v>
      </c>
      <c r="K20" s="320" t="s">
        <v>273</v>
      </c>
      <c r="L20" s="321" t="s">
        <v>270</v>
      </c>
      <c r="M20" s="321" t="s">
        <v>270</v>
      </c>
      <c r="N20" s="321" t="s">
        <v>270</v>
      </c>
      <c r="P20" s="320" t="s">
        <v>273</v>
      </c>
      <c r="Q20" s="321" t="s">
        <v>270</v>
      </c>
      <c r="R20" s="320" t="s">
        <v>273</v>
      </c>
      <c r="T20" s="320" t="s">
        <v>273</v>
      </c>
      <c r="U20" s="320" t="s">
        <v>273</v>
      </c>
      <c r="V20" s="320" t="s">
        <v>273</v>
      </c>
      <c r="W20" s="320" t="s">
        <v>273</v>
      </c>
      <c r="X20" s="320" t="s">
        <v>273</v>
      </c>
    </row>
    <row r="21" spans="1:26" s="202" customFormat="1" x14ac:dyDescent="0.2">
      <c r="A21" s="200"/>
      <c r="B21" s="200"/>
      <c r="C21" s="199"/>
      <c r="D21" s="199"/>
      <c r="E21" s="199"/>
      <c r="F21" s="199"/>
      <c r="G21" s="199"/>
      <c r="H21" s="200"/>
      <c r="I21" s="199"/>
      <c r="J21" s="199"/>
      <c r="K21" s="199"/>
      <c r="L21" s="199"/>
      <c r="M21" s="199"/>
      <c r="N21" s="199"/>
      <c r="O21" s="199"/>
      <c r="S21" s="199"/>
      <c r="Y21" s="161"/>
      <c r="Z21" s="161"/>
    </row>
    <row r="22" spans="1:26" x14ac:dyDescent="0.2">
      <c r="A22" s="57" t="s">
        <v>669</v>
      </c>
      <c r="B22" s="203" t="s">
        <v>582</v>
      </c>
      <c r="C22" s="6" t="s">
        <v>284</v>
      </c>
      <c r="D22" s="6" t="s">
        <v>383</v>
      </c>
      <c r="E22" s="6" t="s">
        <v>212</v>
      </c>
      <c r="F22" s="42" t="s">
        <v>213</v>
      </c>
      <c r="G22" s="19" t="s">
        <v>634</v>
      </c>
      <c r="H22" s="65">
        <f>COUNTIF(I22:Z22, "WIN")/(COUNTIF(I22:Z22, "WIN")+COUNTIF(I22:Z22, "LOSE"))</f>
        <v>0.69230769230769229</v>
      </c>
      <c r="J22" s="320" t="s">
        <v>273</v>
      </c>
      <c r="K22" s="321" t="s">
        <v>270</v>
      </c>
      <c r="L22" s="320" t="s">
        <v>273</v>
      </c>
      <c r="M22" s="321" t="s">
        <v>270</v>
      </c>
      <c r="N22" s="321" t="s">
        <v>270</v>
      </c>
      <c r="O22" s="199"/>
      <c r="P22" s="320" t="s">
        <v>273</v>
      </c>
      <c r="Q22" s="321" t="s">
        <v>270</v>
      </c>
      <c r="R22" s="321" t="s">
        <v>270</v>
      </c>
      <c r="S22" s="199"/>
      <c r="T22" s="321" t="s">
        <v>270</v>
      </c>
      <c r="U22" s="321" t="s">
        <v>270</v>
      </c>
      <c r="V22" s="321" t="s">
        <v>270</v>
      </c>
      <c r="W22" s="320" t="s">
        <v>273</v>
      </c>
      <c r="X22" s="321" t="s">
        <v>270</v>
      </c>
    </row>
    <row r="23" spans="1:26" s="202" customFormat="1" x14ac:dyDescent="0.2">
      <c r="A23" s="200"/>
      <c r="B23" s="200"/>
      <c r="C23" s="199"/>
      <c r="D23" s="199"/>
      <c r="E23" s="199"/>
      <c r="F23" s="199"/>
      <c r="G23" s="199"/>
      <c r="H23" s="200"/>
      <c r="I23" s="199"/>
      <c r="J23" s="199"/>
      <c r="K23" s="199"/>
      <c r="L23" s="199"/>
      <c r="M23" s="199"/>
      <c r="N23" s="199"/>
      <c r="O23" s="199"/>
      <c r="S23" s="199"/>
      <c r="Y23" s="161"/>
      <c r="Z23" s="161"/>
    </row>
    <row r="24" spans="1:26" ht="15" customHeight="1" x14ac:dyDescent="0.2">
      <c r="A24" s="57" t="s">
        <v>674</v>
      </c>
      <c r="B24" s="179" t="s">
        <v>581</v>
      </c>
      <c r="C24" s="218" t="s">
        <v>1</v>
      </c>
      <c r="D24" s="6" t="s">
        <v>2</v>
      </c>
      <c r="E24" s="219" t="s">
        <v>598</v>
      </c>
      <c r="F24" s="323" t="s">
        <v>593</v>
      </c>
      <c r="G24" s="219" t="s">
        <v>577</v>
      </c>
      <c r="H24" s="65">
        <f t="shared" ref="H24:H29" si="0">COUNTIF(I24:Z24, "WIN")/(COUNTIF(I24:Z24, "WIN")+COUNTIF(I24:Z24, "LOSE"))</f>
        <v>0.58333333333333337</v>
      </c>
      <c r="J24" s="320" t="s">
        <v>273</v>
      </c>
      <c r="K24" s="321" t="s">
        <v>270</v>
      </c>
      <c r="L24" s="321" t="s">
        <v>270</v>
      </c>
      <c r="M24" s="320" t="s">
        <v>273</v>
      </c>
      <c r="N24" s="322" t="s">
        <v>384</v>
      </c>
      <c r="O24" s="199"/>
      <c r="P24" s="320" t="s">
        <v>273</v>
      </c>
      <c r="Q24" s="321" t="s">
        <v>270</v>
      </c>
      <c r="R24" s="321" t="s">
        <v>270</v>
      </c>
      <c r="S24" s="199"/>
      <c r="T24" s="320" t="s">
        <v>273</v>
      </c>
      <c r="U24" s="321" t="s">
        <v>270</v>
      </c>
      <c r="V24" s="321" t="s">
        <v>270</v>
      </c>
      <c r="W24" s="321" t="s">
        <v>270</v>
      </c>
      <c r="X24" s="320" t="s">
        <v>273</v>
      </c>
    </row>
    <row r="25" spans="1:26" ht="15" customHeight="1" x14ac:dyDescent="0.2">
      <c r="A25" s="57" t="s">
        <v>683</v>
      </c>
      <c r="B25" s="179" t="s">
        <v>580</v>
      </c>
      <c r="C25" s="19" t="s">
        <v>591</v>
      </c>
      <c r="D25" s="6" t="s">
        <v>2</v>
      </c>
      <c r="E25" s="219" t="s">
        <v>598</v>
      </c>
      <c r="F25" s="323" t="s">
        <v>593</v>
      </c>
      <c r="G25" s="219" t="s">
        <v>577</v>
      </c>
      <c r="H25" s="65">
        <f t="shared" si="0"/>
        <v>0.38461538461538464</v>
      </c>
      <c r="J25" s="320" t="s">
        <v>273</v>
      </c>
      <c r="K25" s="321" t="s">
        <v>270</v>
      </c>
      <c r="L25" s="321" t="s">
        <v>270</v>
      </c>
      <c r="M25" s="320" t="s">
        <v>273</v>
      </c>
      <c r="N25" s="321" t="s">
        <v>270</v>
      </c>
      <c r="O25" s="199"/>
      <c r="P25" s="320" t="s">
        <v>273</v>
      </c>
      <c r="Q25" s="320" t="s">
        <v>273</v>
      </c>
      <c r="R25" s="321" t="s">
        <v>270</v>
      </c>
      <c r="S25" s="199"/>
      <c r="T25" s="320" t="s">
        <v>273</v>
      </c>
      <c r="U25" s="320" t="s">
        <v>273</v>
      </c>
      <c r="V25" s="320" t="s">
        <v>273</v>
      </c>
      <c r="W25" s="321" t="s">
        <v>270</v>
      </c>
      <c r="X25" s="320" t="s">
        <v>273</v>
      </c>
    </row>
    <row r="26" spans="1:26" ht="15" customHeight="1" x14ac:dyDescent="0.2">
      <c r="A26" s="57" t="s">
        <v>684</v>
      </c>
      <c r="B26" s="179" t="s">
        <v>574</v>
      </c>
      <c r="C26" s="218" t="s">
        <v>5</v>
      </c>
      <c r="D26" s="6" t="s">
        <v>2</v>
      </c>
      <c r="E26" s="219" t="s">
        <v>520</v>
      </c>
      <c r="F26" s="219" t="s">
        <v>164</v>
      </c>
      <c r="G26" s="42" t="s">
        <v>149</v>
      </c>
      <c r="H26" s="65">
        <f t="shared" si="0"/>
        <v>0.53846153846153844</v>
      </c>
      <c r="J26" s="320" t="s">
        <v>273</v>
      </c>
      <c r="K26" s="321" t="s">
        <v>270</v>
      </c>
      <c r="L26" s="321" t="s">
        <v>270</v>
      </c>
      <c r="M26" s="321" t="s">
        <v>270</v>
      </c>
      <c r="N26" s="321" t="s">
        <v>270</v>
      </c>
      <c r="O26" s="199"/>
      <c r="P26" s="320" t="s">
        <v>273</v>
      </c>
      <c r="Q26" s="320" t="s">
        <v>273</v>
      </c>
      <c r="R26" s="321" t="s">
        <v>270</v>
      </c>
      <c r="S26" s="199"/>
      <c r="T26" s="320" t="s">
        <v>273</v>
      </c>
      <c r="U26" s="320" t="s">
        <v>273</v>
      </c>
      <c r="V26" s="321" t="s">
        <v>270</v>
      </c>
      <c r="W26" s="320" t="s">
        <v>273</v>
      </c>
      <c r="X26" s="321" t="s">
        <v>270</v>
      </c>
    </row>
    <row r="27" spans="1:26" ht="15" customHeight="1" x14ac:dyDescent="0.2">
      <c r="A27" s="57" t="s">
        <v>685</v>
      </c>
      <c r="B27" s="179" t="s">
        <v>580</v>
      </c>
      <c r="C27" s="42" t="s">
        <v>149</v>
      </c>
      <c r="D27" s="19" t="s">
        <v>211</v>
      </c>
      <c r="E27" s="6" t="s">
        <v>2</v>
      </c>
      <c r="F27" s="219" t="s">
        <v>520</v>
      </c>
      <c r="G27" s="219" t="s">
        <v>164</v>
      </c>
      <c r="H27" s="65">
        <f t="shared" si="0"/>
        <v>0.69230769230769229</v>
      </c>
      <c r="J27" s="320" t="s">
        <v>273</v>
      </c>
      <c r="K27" s="321" t="s">
        <v>270</v>
      </c>
      <c r="L27" s="321" t="s">
        <v>270</v>
      </c>
      <c r="M27" s="321" t="s">
        <v>270</v>
      </c>
      <c r="N27" s="321" t="s">
        <v>270</v>
      </c>
      <c r="O27" s="199"/>
      <c r="P27" s="320" t="s">
        <v>273</v>
      </c>
      <c r="Q27" s="321" t="s">
        <v>270</v>
      </c>
      <c r="R27" s="321" t="s">
        <v>270</v>
      </c>
      <c r="S27" s="199"/>
      <c r="T27" s="320" t="s">
        <v>273</v>
      </c>
      <c r="U27" s="321" t="s">
        <v>270</v>
      </c>
      <c r="V27" s="321" t="s">
        <v>270</v>
      </c>
      <c r="W27" s="321" t="s">
        <v>270</v>
      </c>
      <c r="X27" s="320" t="s">
        <v>273</v>
      </c>
    </row>
    <row r="28" spans="1:26" ht="15" customHeight="1" x14ac:dyDescent="0.2">
      <c r="A28" s="57" t="s">
        <v>686</v>
      </c>
      <c r="B28" s="179" t="s">
        <v>580</v>
      </c>
      <c r="C28" s="42" t="s">
        <v>149</v>
      </c>
      <c r="D28" s="19" t="s">
        <v>591</v>
      </c>
      <c r="E28" s="6" t="s">
        <v>2</v>
      </c>
      <c r="F28" s="219" t="s">
        <v>520</v>
      </c>
      <c r="G28" s="219" t="s">
        <v>164</v>
      </c>
      <c r="H28" s="65">
        <f t="shared" si="0"/>
        <v>0.61538461538461542</v>
      </c>
      <c r="J28" s="320" t="s">
        <v>273</v>
      </c>
      <c r="K28" s="321" t="s">
        <v>270</v>
      </c>
      <c r="L28" s="321" t="s">
        <v>270</v>
      </c>
      <c r="M28" s="321" t="s">
        <v>270</v>
      </c>
      <c r="N28" s="321" t="s">
        <v>270</v>
      </c>
      <c r="O28" s="199"/>
      <c r="P28" s="320" t="s">
        <v>273</v>
      </c>
      <c r="Q28" s="320" t="s">
        <v>273</v>
      </c>
      <c r="R28" s="321" t="s">
        <v>270</v>
      </c>
      <c r="S28" s="199"/>
      <c r="T28" s="320" t="s">
        <v>273</v>
      </c>
      <c r="U28" s="320" t="s">
        <v>273</v>
      </c>
      <c r="V28" s="321" t="s">
        <v>270</v>
      </c>
      <c r="W28" s="321" t="s">
        <v>270</v>
      </c>
      <c r="X28" s="321" t="s">
        <v>270</v>
      </c>
    </row>
    <row r="29" spans="1:26" ht="15" customHeight="1" x14ac:dyDescent="0.2">
      <c r="A29" s="57" t="s">
        <v>641</v>
      </c>
      <c r="B29" s="179" t="s">
        <v>580</v>
      </c>
      <c r="C29" s="42" t="s">
        <v>587</v>
      </c>
      <c r="D29" s="19" t="s">
        <v>211</v>
      </c>
      <c r="E29" s="6" t="s">
        <v>2</v>
      </c>
      <c r="F29" s="219" t="s">
        <v>520</v>
      </c>
      <c r="G29" s="219" t="s">
        <v>164</v>
      </c>
      <c r="H29" s="65">
        <f t="shared" si="0"/>
        <v>0.61538461538461542</v>
      </c>
      <c r="J29" s="320" t="s">
        <v>273</v>
      </c>
      <c r="K29" s="320" t="s">
        <v>273</v>
      </c>
      <c r="L29" s="321" t="s">
        <v>270</v>
      </c>
      <c r="M29" s="321" t="s">
        <v>270</v>
      </c>
      <c r="N29" s="321" t="s">
        <v>270</v>
      </c>
      <c r="O29" s="199"/>
      <c r="P29" s="320" t="s">
        <v>273</v>
      </c>
      <c r="Q29" s="320" t="s">
        <v>273</v>
      </c>
      <c r="R29" s="321" t="s">
        <v>270</v>
      </c>
      <c r="S29" s="199"/>
      <c r="T29" s="320" t="s">
        <v>273</v>
      </c>
      <c r="U29" s="321" t="s">
        <v>270</v>
      </c>
      <c r="V29" s="321" t="s">
        <v>270</v>
      </c>
      <c r="W29" s="321" t="s">
        <v>270</v>
      </c>
      <c r="X29" s="321" t="s">
        <v>270</v>
      </c>
    </row>
    <row r="30" spans="1:26" ht="15" customHeight="1" x14ac:dyDescent="0.2">
      <c r="A30" s="200"/>
      <c r="B30" s="200"/>
      <c r="C30" s="199"/>
      <c r="D30" s="199"/>
      <c r="E30" s="199"/>
      <c r="F30" s="199"/>
      <c r="G30" s="199"/>
      <c r="H30" s="200"/>
      <c r="I30" s="199"/>
      <c r="J30" s="199"/>
      <c r="K30" s="199"/>
      <c r="L30" s="199"/>
      <c r="M30" s="199"/>
      <c r="N30" s="199"/>
      <c r="O30" s="199"/>
      <c r="P30" s="202"/>
      <c r="Q30" s="202"/>
      <c r="R30" s="202"/>
      <c r="S30" s="199"/>
      <c r="T30" s="202"/>
      <c r="U30" s="202"/>
      <c r="V30" s="202"/>
      <c r="W30" s="202"/>
      <c r="X30" s="202"/>
      <c r="Y30" s="202"/>
      <c r="Z30" s="202"/>
    </row>
    <row r="31" spans="1:26" ht="15" customHeight="1" x14ac:dyDescent="0.2">
      <c r="J31" s="2"/>
      <c r="K31" s="2"/>
      <c r="L31" s="2"/>
      <c r="M31" s="2"/>
      <c r="N31" s="2"/>
    </row>
    <row r="32" spans="1:26" ht="15" customHeight="1" x14ac:dyDescent="0.2">
      <c r="J32" s="2"/>
      <c r="K32" s="2"/>
      <c r="L32" s="2"/>
      <c r="M32" s="2"/>
      <c r="N32" s="2"/>
    </row>
    <row r="33" spans="10:21" ht="15" customHeight="1" x14ac:dyDescent="0.2">
      <c r="J33" s="2"/>
      <c r="K33" s="2"/>
      <c r="L33" s="2"/>
      <c r="M33" s="2"/>
      <c r="N33" s="2"/>
    </row>
    <row r="34" spans="10:21" ht="15" customHeight="1" x14ac:dyDescent="0.2">
      <c r="J34" s="2"/>
      <c r="K34" s="2"/>
      <c r="L34" s="2"/>
      <c r="M34" s="2"/>
      <c r="N34" s="2"/>
      <c r="U34" s="321" t="s">
        <v>270</v>
      </c>
    </row>
    <row r="35" spans="10:21" ht="15" customHeight="1" x14ac:dyDescent="0.2">
      <c r="J35" s="2"/>
      <c r="K35" s="2"/>
      <c r="L35" s="2"/>
      <c r="M35" s="2"/>
      <c r="N35" s="2"/>
      <c r="U35" s="320" t="s">
        <v>273</v>
      </c>
    </row>
    <row r="36" spans="10:21" ht="15" customHeight="1" x14ac:dyDescent="0.2">
      <c r="J36" s="2"/>
      <c r="K36" s="2"/>
      <c r="L36" s="2"/>
      <c r="M36" s="2"/>
      <c r="N36" s="2"/>
      <c r="U36" s="322" t="s">
        <v>384</v>
      </c>
    </row>
  </sheetData>
  <conditionalFormatting sqref="H9:I9 B9 O9 S9 Y9:XFD9 H1:H7 H10:H1048576">
    <cfRule type="colorScale" priority="1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J9:N9">
    <cfRule type="colorScale" priority="1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  <cfRule type="colorScale" priority="1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J31:N36">
    <cfRule type="colorScale" priority="508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P9:R9">
    <cfRule type="colorScale" priority="7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  <cfRule type="colorScale" priority="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T9:X9">
    <cfRule type="colorScale" priority="5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  <cfRule type="colorScale" priority="6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18FE-C64F-4346-890B-69DB6EC04BB8}">
  <dimension ref="A1:AB172"/>
  <sheetViews>
    <sheetView zoomScale="85" zoomScaleNormal="85" workbookViewId="0">
      <pane xSplit="9" topLeftCell="J1" activePane="topRight" state="frozen"/>
      <selection activeCell="A9" sqref="A9"/>
      <selection pane="topRight" activeCell="A9" sqref="A9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161" customWidth="1"/>
    <col min="9" max="9" width="2.28515625" style="202" customWidth="1"/>
    <col min="12" max="12" width="9.14453125" style="202" bestFit="1" customWidth="1"/>
    <col min="13" max="13" width="8.47265625" style="202" bestFit="1" customWidth="1"/>
    <col min="14" max="14" width="8.203125" style="202" bestFit="1" customWidth="1"/>
    <col min="15" max="15" width="8.47265625" style="202" bestFit="1" customWidth="1"/>
    <col min="16" max="16" width="8.7421875" style="202" bestFit="1" customWidth="1"/>
    <col min="17" max="17" width="2.28515625" style="202" customWidth="1"/>
    <col min="18" max="20" width="9.01171875" style="161" bestFit="1" customWidth="1"/>
    <col min="21" max="21" width="2.28515625" style="202" customWidth="1"/>
    <col min="22" max="28" width="9.01171875" style="161" bestFit="1" customWidth="1"/>
    <col min="29" max="355" width="9.01171875" style="5" bestFit="1" customWidth="1"/>
    <col min="356" max="356" width="0" style="5" hidden="1" customWidth="1"/>
    <col min="357" max="380" width="0" style="5" hidden="1" bestFit="1" customWidth="1"/>
    <col min="381" max="16384" width="0" style="5" hidden="1"/>
  </cols>
  <sheetData>
    <row r="1" spans="1:28" x14ac:dyDescent="0.2">
      <c r="A1" s="161" t="s">
        <v>353</v>
      </c>
      <c r="B1" s="161"/>
      <c r="H1" s="5"/>
      <c r="L1" s="200" t="s">
        <v>660</v>
      </c>
      <c r="M1" s="199"/>
      <c r="O1" s="199"/>
      <c r="R1" s="198" t="s">
        <v>661</v>
      </c>
      <c r="S1" s="198"/>
      <c r="T1" s="198"/>
      <c r="V1" s="198"/>
      <c r="W1" s="198"/>
      <c r="X1" s="198"/>
      <c r="Y1" s="198"/>
      <c r="Z1" s="198"/>
      <c r="AA1" s="198"/>
      <c r="AB1" s="198"/>
    </row>
    <row r="2" spans="1:28" ht="14.25" customHeight="1" x14ac:dyDescent="0.2">
      <c r="A2" s="161" t="s">
        <v>553</v>
      </c>
      <c r="I2" s="199"/>
      <c r="L2" s="57" t="s">
        <v>663</v>
      </c>
      <c r="M2" s="57" t="s">
        <v>664</v>
      </c>
      <c r="N2" s="57" t="s">
        <v>665</v>
      </c>
      <c r="O2" s="57" t="s">
        <v>564</v>
      </c>
      <c r="P2" s="57" t="s">
        <v>666</v>
      </c>
      <c r="Q2" s="199"/>
      <c r="R2" s="57" t="s">
        <v>667</v>
      </c>
      <c r="S2" s="57" t="s">
        <v>668</v>
      </c>
      <c r="T2" s="57" t="s">
        <v>599</v>
      </c>
      <c r="U2" s="199"/>
    </row>
    <row r="3" spans="1:28" ht="14.25" customHeight="1" x14ac:dyDescent="0.2">
      <c r="A3" s="57" t="s">
        <v>687</v>
      </c>
      <c r="B3" s="203" t="s">
        <v>368</v>
      </c>
      <c r="C3" s="19" t="s">
        <v>88</v>
      </c>
      <c r="D3" s="6" t="s">
        <v>599</v>
      </c>
      <c r="E3" s="19" t="s">
        <v>386</v>
      </c>
      <c r="F3" s="216" t="s">
        <v>382</v>
      </c>
      <c r="G3" s="6" t="s">
        <v>348</v>
      </c>
      <c r="H3" s="175">
        <f>H11</f>
        <v>0.5714285714285714</v>
      </c>
      <c r="I3" s="199"/>
      <c r="L3" s="203" t="s">
        <v>489</v>
      </c>
      <c r="M3" s="179" t="s">
        <v>52</v>
      </c>
      <c r="N3" s="203" t="s">
        <v>489</v>
      </c>
      <c r="O3" s="179" t="s">
        <v>490</v>
      </c>
      <c r="P3" s="179" t="s">
        <v>52</v>
      </c>
      <c r="Q3" s="199"/>
      <c r="R3" s="179" t="s">
        <v>489</v>
      </c>
      <c r="S3" s="179" t="s">
        <v>52</v>
      </c>
      <c r="T3" s="203" t="s">
        <v>368</v>
      </c>
      <c r="U3" s="199"/>
    </row>
    <row r="4" spans="1:28" x14ac:dyDescent="0.2">
      <c r="A4" s="57" t="s">
        <v>679</v>
      </c>
      <c r="B4" s="203" t="s">
        <v>489</v>
      </c>
      <c r="C4" s="19" t="s">
        <v>198</v>
      </c>
      <c r="D4" s="42" t="s">
        <v>199</v>
      </c>
      <c r="E4" s="215" t="s">
        <v>594</v>
      </c>
      <c r="F4" s="42" t="s">
        <v>575</v>
      </c>
      <c r="G4" s="42" t="s">
        <v>372</v>
      </c>
      <c r="H4" s="65">
        <f>H15</f>
        <v>0.14285714285714285</v>
      </c>
      <c r="I4" s="200"/>
      <c r="L4" s="128" t="s">
        <v>90</v>
      </c>
      <c r="M4" s="42" t="s">
        <v>149</v>
      </c>
      <c r="N4" s="19" t="s">
        <v>198</v>
      </c>
      <c r="O4" s="6" t="s">
        <v>209</v>
      </c>
      <c r="P4" s="218" t="s">
        <v>1</v>
      </c>
      <c r="Q4" s="200"/>
      <c r="R4" s="42" t="s">
        <v>149</v>
      </c>
      <c r="S4" s="128" t="s">
        <v>90</v>
      </c>
      <c r="T4" s="19" t="s">
        <v>88</v>
      </c>
      <c r="U4" s="200"/>
    </row>
    <row r="5" spans="1:28" x14ac:dyDescent="0.2">
      <c r="A5" s="57" t="s">
        <v>563</v>
      </c>
      <c r="B5" s="179" t="s">
        <v>52</v>
      </c>
      <c r="C5" s="19" t="s">
        <v>149</v>
      </c>
      <c r="D5" s="218" t="s">
        <v>378</v>
      </c>
      <c r="E5" s="128" t="s">
        <v>90</v>
      </c>
      <c r="F5" s="128" t="s">
        <v>652</v>
      </c>
      <c r="G5" s="216" t="s">
        <v>278</v>
      </c>
      <c r="H5" s="175">
        <f>H17</f>
        <v>0.625</v>
      </c>
      <c r="I5" s="200"/>
      <c r="L5" s="19" t="s">
        <v>88</v>
      </c>
      <c r="M5" s="218" t="s">
        <v>378</v>
      </c>
      <c r="N5" s="42" t="s">
        <v>199</v>
      </c>
      <c r="O5" s="6" t="s">
        <v>210</v>
      </c>
      <c r="P5" s="6" t="s">
        <v>2</v>
      </c>
      <c r="Q5" s="200"/>
      <c r="R5" s="128" t="s">
        <v>90</v>
      </c>
      <c r="S5" s="218" t="s">
        <v>150</v>
      </c>
      <c r="T5" s="6" t="s">
        <v>599</v>
      </c>
      <c r="U5" s="200"/>
    </row>
    <row r="6" spans="1:28" x14ac:dyDescent="0.2">
      <c r="A6" s="57" t="s">
        <v>688</v>
      </c>
      <c r="B6" s="179" t="s">
        <v>52</v>
      </c>
      <c r="C6" s="19" t="s">
        <v>591</v>
      </c>
      <c r="D6" s="6" t="s">
        <v>2</v>
      </c>
      <c r="E6" s="219" t="s">
        <v>598</v>
      </c>
      <c r="F6" s="219" t="s">
        <v>577</v>
      </c>
      <c r="G6" s="42" t="s">
        <v>213</v>
      </c>
      <c r="H6" s="210">
        <f>H21</f>
        <v>0.5</v>
      </c>
      <c r="I6" s="200"/>
      <c r="L6" s="19" t="s">
        <v>373</v>
      </c>
      <c r="M6" s="218" t="s">
        <v>275</v>
      </c>
      <c r="N6" s="215" t="s">
        <v>594</v>
      </c>
      <c r="O6" s="19" t="s">
        <v>211</v>
      </c>
      <c r="P6" s="219" t="s">
        <v>520</v>
      </c>
      <c r="Q6" s="200"/>
      <c r="R6" s="42" t="s">
        <v>202</v>
      </c>
      <c r="S6" s="42" t="s">
        <v>463</v>
      </c>
      <c r="T6" s="19" t="s">
        <v>89</v>
      </c>
      <c r="U6" s="200"/>
    </row>
    <row r="7" spans="1:28" x14ac:dyDescent="0.2">
      <c r="A7" s="57" t="s">
        <v>689</v>
      </c>
      <c r="B7" s="179" t="s">
        <v>52</v>
      </c>
      <c r="C7" s="218" t="s">
        <v>1</v>
      </c>
      <c r="D7" s="218" t="s">
        <v>275</v>
      </c>
      <c r="E7" s="128" t="s">
        <v>497</v>
      </c>
      <c r="F7" s="128" t="s">
        <v>576</v>
      </c>
      <c r="G7" s="218" t="s">
        <v>5</v>
      </c>
      <c r="H7" s="65">
        <f>H25</f>
        <v>0.625</v>
      </c>
      <c r="I7" s="200"/>
      <c r="L7" s="6" t="s">
        <v>472</v>
      </c>
      <c r="M7" s="216" t="s">
        <v>375</v>
      </c>
      <c r="N7" s="250" t="s">
        <v>596</v>
      </c>
      <c r="O7" s="6" t="s">
        <v>212</v>
      </c>
      <c r="P7" s="42" t="s">
        <v>498</v>
      </c>
      <c r="Q7" s="200"/>
      <c r="R7" s="216" t="s">
        <v>380</v>
      </c>
      <c r="S7" s="218" t="s">
        <v>151</v>
      </c>
      <c r="T7" s="216" t="s">
        <v>153</v>
      </c>
      <c r="U7" s="200"/>
    </row>
    <row r="8" spans="1:28" x14ac:dyDescent="0.2">
      <c r="I8" s="200"/>
      <c r="L8" s="216" t="s">
        <v>499</v>
      </c>
      <c r="M8" s="6" t="s">
        <v>348</v>
      </c>
      <c r="N8" s="42" t="s">
        <v>372</v>
      </c>
      <c r="O8" s="42" t="s">
        <v>213</v>
      </c>
      <c r="P8" s="218" t="s">
        <v>281</v>
      </c>
      <c r="Q8" s="200"/>
      <c r="R8" s="218" t="s">
        <v>1</v>
      </c>
      <c r="S8" s="216" t="s">
        <v>87</v>
      </c>
      <c r="T8" s="6" t="s">
        <v>348</v>
      </c>
      <c r="U8" s="200"/>
    </row>
    <row r="9" spans="1:28" x14ac:dyDescent="0.2">
      <c r="B9" s="3"/>
      <c r="C9" s="252"/>
      <c r="D9" s="252"/>
      <c r="E9" s="253"/>
      <c r="F9" s="252"/>
      <c r="G9" s="253"/>
      <c r="H9" s="2"/>
      <c r="I9" s="199"/>
      <c r="L9" s="65">
        <f>COUNTIF(L$10:L$32, "LOSE")/(COUNTIF(L$10:L$32, "WIN")+COUNTIF(L$10:L$32, "LOSE"))</f>
        <v>0.90909090909090906</v>
      </c>
      <c r="M9" s="65">
        <f>COUNTIF(M$10:M$32, "LOSE")/(COUNTIF(M$10:M$32, "WIN")+COUNTIF(M$10:M$32, "LOSE"))</f>
        <v>0.45454545454545453</v>
      </c>
      <c r="N9" s="65">
        <f>COUNTIF(N$10:N$32, "LOSE")/(COUNTIF(N$10:N$32, "WIN")+COUNTIF(N$10:N$32, "LOSE"))</f>
        <v>0.88888888888888884</v>
      </c>
      <c r="O9" s="65">
        <f>COUNTIF(O$10:O$32, "LOSE")/(COUNTIF(O$10:O$32, "WIN")+COUNTIF(O$10:O$32, "LOSE"))</f>
        <v>0.27272727272727271</v>
      </c>
      <c r="P9" s="65">
        <f>COUNTIF(P$10:P$32, "LOSE")/(COUNTIF(P$10:P$32, "WIN")+COUNTIF(P$10:P$32, "LOSE"))</f>
        <v>0.7</v>
      </c>
      <c r="Q9" s="199"/>
      <c r="R9" s="65">
        <f>COUNTIF(T$10:T$31, "LOSE")/(COUNTIF(T$10:T$31, "WIN")+COUNTIF(T$10:T$31, "LOSE"))</f>
        <v>0.3</v>
      </c>
      <c r="S9" s="65">
        <f>COUNTIF(S$10:S$32, "LOSE")/(COUNTIF(S$10:S$32, "WIN")+COUNTIF(S$10:S$32, "LOSE"))</f>
        <v>0.27272727272727271</v>
      </c>
      <c r="T9" s="65">
        <f>COUNTIF(R$10:R$32, "LOSE")/(COUNTIF(R$10:R$32, "WIN")+COUNTIF(R$10:R$32, "LOSE"))</f>
        <v>0.90909090909090906</v>
      </c>
      <c r="U9" s="199"/>
      <c r="V9" s="65" t="e">
        <f>COUNTIF(V$10:V$32, "LOSE")/(COUNTIF(V$10:V$32, "WIN")+COUNTIF(V$10:V$32, "LOSE"))</f>
        <v>#DIV/0!</v>
      </c>
      <c r="W9" s="65" t="e">
        <f>COUNTIF(W$10:W$29, "LOSE")/(COUNTIF(W$10:W$29, "WIN")+COUNTIF(W$10:W$29, "LOSE"))</f>
        <v>#DIV/0!</v>
      </c>
      <c r="X9" s="65" t="e">
        <f>COUNTIF(X$10:X$32, "LOSE")/(COUNTIF(X$10:X$32, "WIN")+COUNTIF(X$10:X$32, "LOSE"))</f>
        <v>#DIV/0!</v>
      </c>
      <c r="Y9" s="65" t="e">
        <f>COUNTIF(Y$10:Y$32, "LOSE")/(COUNTIF(Y$10:Y$32, "WIN")+COUNTIF(Y$10:Y$32, "LOSE"))</f>
        <v>#DIV/0!</v>
      </c>
      <c r="Z9" s="65" t="e">
        <f>COUNTIF(Z$10:Z$32, "LOSE")/(COUNTIF(Z$10:Z$32, "WIN")+COUNTIF(Z$10:Z$32, "LOSE"))</f>
        <v>#DIV/0!</v>
      </c>
      <c r="AA9" s="65" t="e">
        <f>COUNTIF(AA$10:AA$32, "LOSE")/(COUNTIF(AA$10:AA$32, "WIN")+COUNTIF(AA$10:AA$32, "LOSE"))</f>
        <v>#DIV/0!</v>
      </c>
      <c r="AB9" s="65" t="e">
        <f>COUNTIF(AB$10:AB$32, "LOSE")/(COUNTIF(AB$10:AB$32, "WIN")+COUNTIF(AB$10:AB$32, "LOSE"))</f>
        <v>#DIV/0!</v>
      </c>
    </row>
    <row r="10" spans="1:28" s="202" customFormat="1" x14ac:dyDescent="0.2">
      <c r="A10" s="200"/>
      <c r="B10" s="200"/>
      <c r="C10" s="199"/>
      <c r="D10" s="199"/>
      <c r="E10" s="199"/>
      <c r="F10" s="199"/>
      <c r="G10" s="199"/>
      <c r="H10" s="200"/>
      <c r="I10" s="199"/>
      <c r="L10" s="199"/>
      <c r="M10" s="199"/>
      <c r="N10" s="199"/>
      <c r="O10" s="199"/>
      <c r="P10" s="199"/>
      <c r="Q10" s="199"/>
      <c r="U10" s="199"/>
    </row>
    <row r="11" spans="1:28" x14ac:dyDescent="0.2">
      <c r="A11" s="57" t="s">
        <v>687</v>
      </c>
      <c r="B11" s="203" t="s">
        <v>368</v>
      </c>
      <c r="C11" s="19" t="s">
        <v>88</v>
      </c>
      <c r="D11" s="6" t="s">
        <v>599</v>
      </c>
      <c r="E11" s="19" t="s">
        <v>386</v>
      </c>
      <c r="F11" s="216" t="s">
        <v>382</v>
      </c>
      <c r="G11" s="6" t="s">
        <v>348</v>
      </c>
      <c r="H11" s="65">
        <f t="shared" ref="H11" si="0">COUNTIF(I11:AK11, "WIN")/(COUNTIF(I11:AK11, "WIN")+COUNTIF(I11:AK11, "LOSE"))</f>
        <v>0.5714285714285714</v>
      </c>
      <c r="J11" s="5"/>
      <c r="K11" s="5"/>
      <c r="L11" s="320" t="s">
        <v>273</v>
      </c>
      <c r="M11" s="321" t="s">
        <v>270</v>
      </c>
      <c r="N11" s="321" t="s">
        <v>270</v>
      </c>
      <c r="O11" s="321" t="s">
        <v>270</v>
      </c>
      <c r="P11" s="320" t="s">
        <v>273</v>
      </c>
      <c r="Q11" s="199"/>
      <c r="R11" s="321" t="s">
        <v>270</v>
      </c>
      <c r="S11" s="320" t="s">
        <v>273</v>
      </c>
      <c r="T11" s="322" t="s">
        <v>384</v>
      </c>
      <c r="U11" s="199"/>
    </row>
    <row r="12" spans="1:28" x14ac:dyDescent="0.2">
      <c r="A12" s="57" t="s">
        <v>690</v>
      </c>
      <c r="B12" s="203" t="s">
        <v>691</v>
      </c>
      <c r="C12" s="216" t="s">
        <v>153</v>
      </c>
      <c r="D12" s="19" t="s">
        <v>555</v>
      </c>
      <c r="E12" s="19" t="s">
        <v>89</v>
      </c>
      <c r="F12" s="6" t="s">
        <v>599</v>
      </c>
      <c r="G12" s="19" t="s">
        <v>95</v>
      </c>
      <c r="H12" s="65">
        <f>COUNTIF(I12:AK12, "WIN")/(COUNTIF(I12:AK12, "WIN")+COUNTIF(I12:AK12, "LOSE"))</f>
        <v>0.25</v>
      </c>
      <c r="J12" s="5"/>
      <c r="K12" s="5"/>
      <c r="L12" s="320" t="s">
        <v>273</v>
      </c>
      <c r="M12" s="320" t="s">
        <v>273</v>
      </c>
      <c r="N12" s="320" t="s">
        <v>273</v>
      </c>
      <c r="O12" s="321" t="s">
        <v>270</v>
      </c>
      <c r="P12" s="320" t="s">
        <v>273</v>
      </c>
      <c r="Q12" s="199"/>
      <c r="R12" s="320" t="s">
        <v>273</v>
      </c>
      <c r="S12" s="321" t="s">
        <v>270</v>
      </c>
      <c r="T12" s="320" t="s">
        <v>273</v>
      </c>
      <c r="U12" s="199"/>
    </row>
    <row r="13" spans="1:28" s="202" customFormat="1" x14ac:dyDescent="0.2">
      <c r="A13" s="200"/>
      <c r="B13" s="200"/>
      <c r="C13" s="199"/>
      <c r="D13" s="199"/>
      <c r="E13" s="199"/>
      <c r="F13" s="199"/>
      <c r="G13" s="199"/>
      <c r="H13" s="200"/>
      <c r="I13" s="199"/>
      <c r="L13" s="199"/>
      <c r="M13" s="199"/>
      <c r="N13" s="199"/>
      <c r="O13" s="199"/>
      <c r="P13" s="199"/>
      <c r="Q13" s="199"/>
      <c r="R13" s="198"/>
      <c r="S13" s="198"/>
      <c r="T13" s="198"/>
      <c r="U13" s="199"/>
      <c r="V13" s="198"/>
      <c r="W13" s="198"/>
      <c r="X13" s="198"/>
      <c r="Y13" s="198"/>
      <c r="Z13" s="198"/>
      <c r="AA13" s="198"/>
      <c r="AB13" s="198"/>
    </row>
    <row r="14" spans="1:28" x14ac:dyDescent="0.2">
      <c r="A14" s="57" t="s">
        <v>665</v>
      </c>
      <c r="B14" s="203" t="s">
        <v>489</v>
      </c>
      <c r="C14" s="19" t="s">
        <v>198</v>
      </c>
      <c r="D14" s="42" t="s">
        <v>199</v>
      </c>
      <c r="E14" s="215" t="s">
        <v>594</v>
      </c>
      <c r="F14" s="250" t="s">
        <v>596</v>
      </c>
      <c r="G14" s="42" t="s">
        <v>372</v>
      </c>
      <c r="H14" s="65">
        <f>COUNTIF(I14:AK14, "WIN")/(COUNTIF(I14:AK14, "WIN")+COUNTIF(I14:AK14, "LOSE"))</f>
        <v>0</v>
      </c>
      <c r="I14" s="199"/>
      <c r="J14" s="5"/>
      <c r="K14" s="5"/>
      <c r="L14" s="320" t="s">
        <v>273</v>
      </c>
      <c r="M14" s="320" t="s">
        <v>273</v>
      </c>
      <c r="N14" s="322" t="s">
        <v>384</v>
      </c>
      <c r="O14" s="320" t="s">
        <v>273</v>
      </c>
      <c r="P14" s="320" t="s">
        <v>273</v>
      </c>
      <c r="Q14" s="199"/>
      <c r="R14" s="320" t="s">
        <v>273</v>
      </c>
      <c r="S14" s="320" t="s">
        <v>273</v>
      </c>
      <c r="T14" s="320" t="s">
        <v>273</v>
      </c>
      <c r="U14" s="199"/>
    </row>
    <row r="15" spans="1:28" x14ac:dyDescent="0.2">
      <c r="A15" s="57" t="s">
        <v>679</v>
      </c>
      <c r="B15" s="203" t="s">
        <v>489</v>
      </c>
      <c r="C15" s="19" t="s">
        <v>198</v>
      </c>
      <c r="D15" s="42" t="s">
        <v>199</v>
      </c>
      <c r="E15" s="215" t="s">
        <v>594</v>
      </c>
      <c r="F15" s="42" t="s">
        <v>575</v>
      </c>
      <c r="G15" s="42" t="s">
        <v>372</v>
      </c>
      <c r="H15" s="65">
        <f>COUNTIF(I15:AK15, "WIN")/(COUNTIF(I15:AK15, "WIN")+COUNTIF(I15:AK15, "LOSE"))</f>
        <v>0.14285714285714285</v>
      </c>
      <c r="I15" s="199"/>
      <c r="J15" s="5"/>
      <c r="K15" s="5"/>
      <c r="L15" s="320" t="s">
        <v>273</v>
      </c>
      <c r="M15" s="320" t="s">
        <v>273</v>
      </c>
      <c r="N15" s="322" t="s">
        <v>605</v>
      </c>
      <c r="O15" s="321" t="s">
        <v>270</v>
      </c>
      <c r="P15" s="320" t="s">
        <v>273</v>
      </c>
      <c r="Q15" s="199"/>
      <c r="R15" s="320" t="s">
        <v>273</v>
      </c>
      <c r="S15" s="320" t="s">
        <v>273</v>
      </c>
      <c r="T15" s="320" t="s">
        <v>273</v>
      </c>
      <c r="U15" s="199"/>
    </row>
    <row r="16" spans="1:28" s="202" customFormat="1" x14ac:dyDescent="0.2">
      <c r="A16" s="200"/>
      <c r="B16" s="200"/>
      <c r="C16" s="199"/>
      <c r="D16" s="199"/>
      <c r="E16" s="199"/>
      <c r="F16" s="199"/>
      <c r="G16" s="199"/>
      <c r="H16" s="200"/>
      <c r="I16" s="199"/>
      <c r="L16" s="199"/>
      <c r="M16" s="199"/>
      <c r="N16" s="199"/>
      <c r="O16" s="199"/>
      <c r="P16" s="199"/>
      <c r="Q16" s="199"/>
      <c r="U16" s="199"/>
    </row>
    <row r="17" spans="1:25" x14ac:dyDescent="0.2">
      <c r="A17" s="57" t="s">
        <v>563</v>
      </c>
      <c r="B17" s="179" t="s">
        <v>52</v>
      </c>
      <c r="C17" s="19" t="s">
        <v>149</v>
      </c>
      <c r="D17" s="218" t="s">
        <v>378</v>
      </c>
      <c r="E17" s="128" t="s">
        <v>90</v>
      </c>
      <c r="F17" s="128" t="s">
        <v>652</v>
      </c>
      <c r="G17" s="216" t="s">
        <v>278</v>
      </c>
      <c r="H17" s="65">
        <f t="shared" ref="H17" si="1">COUNTIF(I17:AK17, "WIN")/(COUNTIF(I17:AK17, "WIN")+COUNTIF(I17:AK17, "LOSE"))</f>
        <v>0.625</v>
      </c>
      <c r="J17" s="5"/>
      <c r="K17" s="5"/>
      <c r="L17" s="320" t="s">
        <v>273</v>
      </c>
      <c r="M17" s="321" t="s">
        <v>270</v>
      </c>
      <c r="N17" s="320" t="s">
        <v>273</v>
      </c>
      <c r="O17" s="321" t="s">
        <v>270</v>
      </c>
      <c r="P17" s="321" t="s">
        <v>270</v>
      </c>
      <c r="Q17" s="199"/>
      <c r="R17" s="320" t="s">
        <v>273</v>
      </c>
      <c r="S17" s="321" t="s">
        <v>270</v>
      </c>
      <c r="T17" s="321" t="s">
        <v>270</v>
      </c>
      <c r="U17" s="199"/>
    </row>
    <row r="18" spans="1:25" x14ac:dyDescent="0.2">
      <c r="A18" s="57" t="s">
        <v>648</v>
      </c>
      <c r="B18" s="179" t="s">
        <v>52</v>
      </c>
      <c r="C18" s="128" t="s">
        <v>90</v>
      </c>
      <c r="D18" s="19" t="s">
        <v>371</v>
      </c>
      <c r="E18" s="218" t="s">
        <v>378</v>
      </c>
      <c r="F18" s="128" t="s">
        <v>652</v>
      </c>
      <c r="G18" s="216" t="s">
        <v>278</v>
      </c>
      <c r="H18" s="65">
        <f t="shared" ref="H18" si="2">COUNTIF(I18:AK18, "WIN")/(COUNTIF(I18:AK18, "WIN")+COUNTIF(I18:AK18, "LOSE"))</f>
        <v>0.5714285714285714</v>
      </c>
      <c r="J18" s="5"/>
      <c r="K18" s="5"/>
      <c r="L18" s="320" t="s">
        <v>273</v>
      </c>
      <c r="M18" s="321" t="s">
        <v>270</v>
      </c>
      <c r="N18" s="320" t="s">
        <v>273</v>
      </c>
      <c r="O18" s="321" t="s">
        <v>270</v>
      </c>
      <c r="P18" s="322" t="s">
        <v>605</v>
      </c>
      <c r="Q18" s="199"/>
      <c r="R18" s="320" t="s">
        <v>273</v>
      </c>
      <c r="S18" s="321" t="s">
        <v>270</v>
      </c>
      <c r="T18" s="321" t="s">
        <v>270</v>
      </c>
      <c r="U18" s="199"/>
    </row>
    <row r="19" spans="1:25" x14ac:dyDescent="0.2">
      <c r="A19" s="57" t="s">
        <v>642</v>
      </c>
      <c r="B19" s="179" t="s">
        <v>52</v>
      </c>
      <c r="C19" s="128" t="s">
        <v>90</v>
      </c>
      <c r="D19" s="218" t="s">
        <v>378</v>
      </c>
      <c r="E19" s="19" t="s">
        <v>692</v>
      </c>
      <c r="F19" s="128" t="s">
        <v>652</v>
      </c>
      <c r="G19" s="216" t="s">
        <v>278</v>
      </c>
      <c r="H19" s="65">
        <f t="shared" ref="H19" si="3">COUNTIF(I19:AK19, "WIN")/(COUNTIF(I19:AK19, "WIN")+COUNTIF(I19:AK19, "LOSE"))</f>
        <v>0.5</v>
      </c>
      <c r="J19" s="5"/>
      <c r="K19" s="5"/>
      <c r="L19" s="320" t="s">
        <v>273</v>
      </c>
      <c r="M19" s="320" t="s">
        <v>273</v>
      </c>
      <c r="N19" s="320" t="s">
        <v>273</v>
      </c>
      <c r="O19" s="321" t="s">
        <v>270</v>
      </c>
      <c r="P19" s="321" t="s">
        <v>270</v>
      </c>
      <c r="Q19" s="199"/>
      <c r="R19" s="320" t="s">
        <v>273</v>
      </c>
      <c r="S19" s="321" t="s">
        <v>270</v>
      </c>
      <c r="T19" s="321" t="s">
        <v>270</v>
      </c>
      <c r="U19" s="199"/>
    </row>
    <row r="20" spans="1:25" s="202" customFormat="1" x14ac:dyDescent="0.2">
      <c r="A20" s="200"/>
      <c r="B20" s="200"/>
      <c r="C20" s="199"/>
      <c r="D20" s="199"/>
      <c r="E20" s="199"/>
      <c r="F20" s="199"/>
      <c r="G20" s="199"/>
      <c r="H20" s="200"/>
      <c r="I20" s="199"/>
      <c r="L20" s="199"/>
      <c r="M20" s="199"/>
      <c r="N20" s="199"/>
      <c r="O20" s="199"/>
      <c r="P20" s="199"/>
      <c r="Q20" s="199"/>
      <c r="U20" s="199"/>
    </row>
    <row r="21" spans="1:25" x14ac:dyDescent="0.2">
      <c r="A21" s="57" t="s">
        <v>688</v>
      </c>
      <c r="B21" s="179" t="s">
        <v>52</v>
      </c>
      <c r="C21" s="19" t="s">
        <v>591</v>
      </c>
      <c r="D21" s="6" t="s">
        <v>2</v>
      </c>
      <c r="E21" s="219" t="s">
        <v>598</v>
      </c>
      <c r="F21" s="219" t="s">
        <v>577</v>
      </c>
      <c r="G21" s="42" t="s">
        <v>213</v>
      </c>
      <c r="H21" s="65">
        <f>COUNTIF(I21:AK21, "WIN")/(COUNTIF(I21:AK21, "WIN")+COUNTIF(I21:AK21, "LOSE"))</f>
        <v>0.5</v>
      </c>
      <c r="J21" s="5"/>
      <c r="K21" s="5"/>
      <c r="L21" s="320" t="s">
        <v>273</v>
      </c>
      <c r="M21" s="320" t="s">
        <v>273</v>
      </c>
      <c r="N21" s="320" t="s">
        <v>273</v>
      </c>
      <c r="O21" s="321" t="s">
        <v>270</v>
      </c>
      <c r="P21" s="321" t="s">
        <v>270</v>
      </c>
      <c r="Q21" s="199"/>
      <c r="R21" s="320" t="s">
        <v>273</v>
      </c>
      <c r="S21" s="321" t="s">
        <v>270</v>
      </c>
      <c r="T21" s="321" t="s">
        <v>270</v>
      </c>
      <c r="U21" s="199"/>
    </row>
    <row r="22" spans="1:25" s="202" customFormat="1" x14ac:dyDescent="0.2">
      <c r="A22" s="200"/>
      <c r="B22" s="200"/>
      <c r="C22" s="199"/>
      <c r="D22" s="199"/>
      <c r="E22" s="199"/>
      <c r="F22" s="199"/>
      <c r="G22" s="199"/>
      <c r="H22" s="200"/>
      <c r="I22" s="199"/>
      <c r="L22" s="199"/>
      <c r="M22" s="199"/>
      <c r="N22" s="199"/>
      <c r="O22" s="199"/>
      <c r="P22" s="199"/>
      <c r="Q22" s="199"/>
      <c r="U22" s="199"/>
    </row>
    <row r="23" spans="1:25" ht="15" customHeight="1" x14ac:dyDescent="0.2">
      <c r="A23" s="57" t="s">
        <v>693</v>
      </c>
      <c r="B23" s="179" t="s">
        <v>52</v>
      </c>
      <c r="C23" s="218" t="s">
        <v>1</v>
      </c>
      <c r="D23" s="218" t="s">
        <v>151</v>
      </c>
      <c r="E23" s="128" t="s">
        <v>6</v>
      </c>
      <c r="F23" s="128" t="s">
        <v>595</v>
      </c>
      <c r="G23" s="218" t="s">
        <v>5</v>
      </c>
      <c r="H23" s="65">
        <f t="shared" ref="H23" si="4">COUNTIF(I23:AK23, "WIN")/(COUNTIF(I23:AK23, "WIN")+COUNTIF(I23:AK23, "LOSE"))</f>
        <v>0.375</v>
      </c>
      <c r="J23" s="5"/>
      <c r="K23" s="5"/>
      <c r="L23" s="320" t="s">
        <v>273</v>
      </c>
      <c r="M23" s="321" t="s">
        <v>270</v>
      </c>
      <c r="N23" s="320" t="s">
        <v>273</v>
      </c>
      <c r="O23" s="320" t="s">
        <v>273</v>
      </c>
      <c r="P23" s="320" t="s">
        <v>273</v>
      </c>
      <c r="Q23" s="199"/>
      <c r="R23" s="320" t="s">
        <v>273</v>
      </c>
      <c r="S23" s="321" t="s">
        <v>270</v>
      </c>
      <c r="T23" s="321" t="s">
        <v>270</v>
      </c>
      <c r="U23" s="199"/>
    </row>
    <row r="24" spans="1:25" ht="15" customHeight="1" x14ac:dyDescent="0.2">
      <c r="A24" s="57" t="s">
        <v>694</v>
      </c>
      <c r="B24" s="179" t="s">
        <v>52</v>
      </c>
      <c r="C24" s="218" t="s">
        <v>1</v>
      </c>
      <c r="D24" s="218" t="s">
        <v>275</v>
      </c>
      <c r="E24" s="128" t="s">
        <v>280</v>
      </c>
      <c r="F24" s="128" t="s">
        <v>576</v>
      </c>
      <c r="G24" s="218" t="s">
        <v>281</v>
      </c>
      <c r="H24" s="65">
        <f t="shared" ref="H24" si="5">COUNTIF(I24:AK24, "WIN")/(COUNTIF(I24:AK24, "WIN")+COUNTIF(I24:AK24, "LOSE"))</f>
        <v>0.375</v>
      </c>
      <c r="J24" s="5"/>
      <c r="K24" s="5"/>
      <c r="L24" s="320" t="s">
        <v>273</v>
      </c>
      <c r="M24" s="321" t="s">
        <v>270</v>
      </c>
      <c r="N24" s="320" t="s">
        <v>273</v>
      </c>
      <c r="O24" s="320" t="s">
        <v>273</v>
      </c>
      <c r="P24" s="320" t="s">
        <v>273</v>
      </c>
      <c r="Q24" s="199"/>
      <c r="R24" s="320" t="s">
        <v>273</v>
      </c>
      <c r="S24" s="321" t="s">
        <v>270</v>
      </c>
      <c r="T24" s="321" t="s">
        <v>270</v>
      </c>
      <c r="U24" s="199"/>
    </row>
    <row r="25" spans="1:25" ht="15" customHeight="1" x14ac:dyDescent="0.2">
      <c r="A25" s="57" t="s">
        <v>689</v>
      </c>
      <c r="B25" s="179" t="s">
        <v>52</v>
      </c>
      <c r="C25" s="218" t="s">
        <v>1</v>
      </c>
      <c r="D25" s="218" t="s">
        <v>275</v>
      </c>
      <c r="E25" s="128" t="s">
        <v>497</v>
      </c>
      <c r="F25" s="128" t="s">
        <v>576</v>
      </c>
      <c r="G25" s="218" t="s">
        <v>5</v>
      </c>
      <c r="H25" s="65">
        <f t="shared" ref="H25" si="6">COUNTIF(I25:AK25, "WIN")/(COUNTIF(I25:AK25, "WIN")+COUNTIF(I25:AK25, "LOSE"))</f>
        <v>0.625</v>
      </c>
      <c r="J25" s="5"/>
      <c r="K25" s="5"/>
      <c r="L25" s="321" t="s">
        <v>270</v>
      </c>
      <c r="M25" s="321" t="s">
        <v>270</v>
      </c>
      <c r="N25" s="320" t="s">
        <v>273</v>
      </c>
      <c r="O25" s="321" t="s">
        <v>270</v>
      </c>
      <c r="P25" s="320" t="s">
        <v>273</v>
      </c>
      <c r="Q25" s="199"/>
      <c r="R25" s="320" t="s">
        <v>273</v>
      </c>
      <c r="S25" s="321" t="s">
        <v>270</v>
      </c>
      <c r="T25" s="321" t="s">
        <v>270</v>
      </c>
      <c r="U25" s="199"/>
    </row>
    <row r="26" spans="1:25" ht="15" customHeight="1" x14ac:dyDescent="0.2">
      <c r="L26" s="2"/>
      <c r="M26" s="2"/>
      <c r="N26" s="2"/>
      <c r="O26" s="2"/>
      <c r="P26" s="2"/>
      <c r="Y26" s="72"/>
    </row>
    <row r="27" spans="1:25" ht="15" customHeight="1" x14ac:dyDescent="0.2">
      <c r="L27" s="2"/>
      <c r="M27" s="2"/>
      <c r="N27" s="2"/>
      <c r="O27" s="2"/>
      <c r="P27" s="2"/>
    </row>
    <row r="28" spans="1:25" ht="15" customHeight="1" x14ac:dyDescent="0.2">
      <c r="L28" s="2"/>
      <c r="M28" s="2"/>
      <c r="N28" s="2"/>
      <c r="O28" s="2"/>
      <c r="P28" s="2"/>
    </row>
    <row r="29" spans="1:25" ht="15" customHeight="1" x14ac:dyDescent="0.2">
      <c r="L29" s="2"/>
      <c r="M29" s="2"/>
      <c r="N29" s="2"/>
      <c r="O29" s="2"/>
      <c r="P29" s="2"/>
    </row>
    <row r="30" spans="1:25" ht="15" customHeight="1" x14ac:dyDescent="0.2">
      <c r="L30" s="2"/>
      <c r="M30" s="2"/>
      <c r="N30" s="2"/>
      <c r="O30" s="2"/>
      <c r="P30" s="2"/>
      <c r="W30" s="321" t="s">
        <v>270</v>
      </c>
    </row>
    <row r="31" spans="1:25" ht="15" customHeight="1" x14ac:dyDescent="0.2">
      <c r="L31" s="2"/>
      <c r="M31" s="2"/>
      <c r="N31" s="2"/>
      <c r="O31" s="2"/>
      <c r="P31" s="2"/>
      <c r="W31" s="320" t="s">
        <v>273</v>
      </c>
    </row>
    <row r="32" spans="1:25" ht="15" customHeight="1" x14ac:dyDescent="0.2">
      <c r="L32" s="2"/>
      <c r="M32" s="2"/>
      <c r="N32" s="2"/>
      <c r="O32" s="2"/>
      <c r="P32" s="2"/>
      <c r="W32" s="322" t="s">
        <v>384</v>
      </c>
    </row>
    <row r="33" spans="12:23" ht="15" customHeight="1" x14ac:dyDescent="0.2">
      <c r="L33" s="2"/>
      <c r="M33" s="2"/>
      <c r="N33" s="2"/>
      <c r="O33" s="2"/>
      <c r="P33" s="2"/>
      <c r="W33" s="322" t="s">
        <v>605</v>
      </c>
    </row>
    <row r="34" spans="12:23" ht="15" customHeight="1" x14ac:dyDescent="0.2">
      <c r="L34" s="2"/>
      <c r="M34" s="2"/>
      <c r="N34" s="2"/>
      <c r="O34" s="2"/>
      <c r="P34" s="2"/>
    </row>
    <row r="35" spans="12:23" ht="15" customHeight="1" x14ac:dyDescent="0.2">
      <c r="L35" s="2"/>
      <c r="M35" s="2"/>
      <c r="N35" s="2"/>
      <c r="O35" s="2"/>
      <c r="P35" s="2"/>
    </row>
    <row r="36" spans="12:23" ht="15" customHeight="1" x14ac:dyDescent="0.2">
      <c r="L36" s="2"/>
      <c r="M36" s="2"/>
      <c r="N36" s="2"/>
      <c r="O36" s="2"/>
      <c r="P36" s="2"/>
    </row>
    <row r="37" spans="12:23" ht="15" customHeight="1" x14ac:dyDescent="0.2">
      <c r="L37" s="2"/>
      <c r="M37" s="2"/>
      <c r="N37" s="2"/>
      <c r="O37" s="2"/>
      <c r="P37" s="2"/>
    </row>
    <row r="38" spans="12:23" ht="15" customHeight="1" x14ac:dyDescent="0.2">
      <c r="L38" s="2"/>
      <c r="M38" s="2"/>
      <c r="N38" s="2"/>
      <c r="O38" s="2"/>
      <c r="P38" s="2"/>
    </row>
    <row r="39" spans="12:23" ht="15" customHeight="1" x14ac:dyDescent="0.2">
      <c r="L39" s="2"/>
      <c r="M39" s="2"/>
      <c r="N39" s="2"/>
      <c r="O39" s="2"/>
      <c r="P39" s="2"/>
    </row>
    <row r="40" spans="12:23" ht="15" customHeight="1" x14ac:dyDescent="0.2">
      <c r="L40" s="2"/>
      <c r="M40" s="2"/>
      <c r="N40" s="2"/>
      <c r="O40" s="2"/>
      <c r="P40" s="2"/>
    </row>
    <row r="41" spans="12:23" ht="15" customHeight="1" x14ac:dyDescent="0.2">
      <c r="L41" s="2"/>
      <c r="M41" s="2"/>
      <c r="N41" s="2"/>
      <c r="O41" s="2"/>
      <c r="P41" s="2"/>
    </row>
    <row r="42" spans="12:23" ht="15" customHeight="1" x14ac:dyDescent="0.2">
      <c r="L42" s="2"/>
      <c r="M42" s="2"/>
      <c r="N42" s="2"/>
      <c r="O42" s="2"/>
      <c r="P42" s="2"/>
    </row>
    <row r="43" spans="12:23" ht="15" customHeight="1" x14ac:dyDescent="0.2">
      <c r="L43" s="2"/>
      <c r="M43" s="2"/>
      <c r="N43" s="2"/>
      <c r="O43" s="2"/>
      <c r="P43" s="2"/>
    </row>
    <row r="44" spans="12:23" ht="15" customHeight="1" x14ac:dyDescent="0.2">
      <c r="L44" s="2"/>
      <c r="M44" s="2"/>
      <c r="N44" s="2"/>
      <c r="O44" s="2"/>
      <c r="P44" s="2"/>
    </row>
    <row r="45" spans="12:23" ht="15" customHeight="1" x14ac:dyDescent="0.2">
      <c r="L45" s="2"/>
      <c r="M45" s="2"/>
      <c r="N45" s="2"/>
      <c r="O45" s="2"/>
      <c r="P45" s="2"/>
    </row>
    <row r="46" spans="12:23" ht="15" customHeight="1" x14ac:dyDescent="0.2">
      <c r="L46" s="2"/>
      <c r="M46" s="2"/>
      <c r="N46" s="2"/>
      <c r="O46" s="2"/>
      <c r="P46" s="2"/>
    </row>
    <row r="47" spans="12:23" ht="15" customHeight="1" x14ac:dyDescent="0.2">
      <c r="L47" s="2"/>
      <c r="M47" s="2"/>
      <c r="N47" s="2"/>
      <c r="O47" s="2"/>
      <c r="P47" s="2"/>
    </row>
    <row r="48" spans="12:23" ht="15" customHeight="1" x14ac:dyDescent="0.2">
      <c r="L48" s="2"/>
      <c r="M48" s="2"/>
      <c r="N48" s="2"/>
      <c r="O48" s="2"/>
      <c r="P48" s="2"/>
    </row>
    <row r="49" spans="12:16" ht="15" customHeight="1" x14ac:dyDescent="0.2">
      <c r="L49" s="2"/>
      <c r="M49" s="2"/>
      <c r="N49" s="2"/>
      <c r="O49" s="2"/>
      <c r="P49" s="2"/>
    </row>
    <row r="50" spans="12:16" ht="15" customHeight="1" x14ac:dyDescent="0.2">
      <c r="L50" s="2"/>
      <c r="M50" s="2"/>
      <c r="N50" s="2"/>
      <c r="O50" s="2"/>
      <c r="P50" s="2"/>
    </row>
    <row r="51" spans="12:16" ht="15" customHeight="1" x14ac:dyDescent="0.2">
      <c r="L51" s="2"/>
      <c r="M51" s="2"/>
      <c r="N51" s="2"/>
      <c r="O51" s="2"/>
      <c r="P51" s="2"/>
    </row>
    <row r="52" spans="12:16" ht="15" customHeight="1" x14ac:dyDescent="0.2">
      <c r="L52" s="2"/>
      <c r="M52" s="2"/>
      <c r="N52" s="2"/>
      <c r="O52" s="2"/>
      <c r="P52" s="2"/>
    </row>
    <row r="53" spans="12:16" ht="15" customHeight="1" x14ac:dyDescent="0.2">
      <c r="L53" s="2"/>
      <c r="M53" s="2"/>
      <c r="N53" s="2"/>
      <c r="O53" s="2"/>
      <c r="P53" s="2"/>
    </row>
    <row r="54" spans="12:16" ht="15" customHeight="1" x14ac:dyDescent="0.2">
      <c r="L54" s="2"/>
      <c r="M54" s="2"/>
      <c r="N54" s="2"/>
      <c r="O54" s="2"/>
      <c r="P54" s="2"/>
    </row>
    <row r="55" spans="12:16" ht="15" customHeight="1" x14ac:dyDescent="0.2">
      <c r="L55" s="2"/>
      <c r="M55" s="2"/>
      <c r="N55" s="2"/>
      <c r="O55" s="2"/>
      <c r="P55" s="2"/>
    </row>
    <row r="56" spans="12:16" ht="15" customHeight="1" x14ac:dyDescent="0.2">
      <c r="L56" s="2"/>
      <c r="M56" s="2"/>
      <c r="N56" s="2"/>
      <c r="O56" s="2"/>
      <c r="P56" s="2"/>
    </row>
    <row r="57" spans="12:16" ht="15" customHeight="1" x14ac:dyDescent="0.2">
      <c r="L57" s="2"/>
      <c r="M57" s="2"/>
      <c r="N57" s="2"/>
      <c r="O57" s="2"/>
      <c r="P57" s="2"/>
    </row>
    <row r="58" spans="12:16" ht="15" customHeight="1" x14ac:dyDescent="0.2">
      <c r="L58" s="2"/>
      <c r="M58" s="2"/>
      <c r="N58" s="2"/>
      <c r="O58" s="2"/>
      <c r="P58" s="2"/>
    </row>
    <row r="59" spans="12:16" ht="15" customHeight="1" x14ac:dyDescent="0.2">
      <c r="L59" s="2"/>
      <c r="M59" s="2"/>
      <c r="N59" s="2"/>
      <c r="O59" s="2"/>
      <c r="P59" s="2"/>
    </row>
    <row r="60" spans="12:16" ht="15" customHeight="1" x14ac:dyDescent="0.2">
      <c r="L60" s="2"/>
      <c r="M60" s="2"/>
      <c r="N60" s="2"/>
      <c r="O60" s="2"/>
      <c r="P60" s="2"/>
    </row>
    <row r="61" spans="12:16" ht="15" customHeight="1" x14ac:dyDescent="0.2">
      <c r="L61" s="2"/>
      <c r="M61" s="2"/>
      <c r="N61" s="2"/>
      <c r="O61" s="2"/>
      <c r="P61" s="2"/>
    </row>
    <row r="62" spans="12:16" ht="15" customHeight="1" x14ac:dyDescent="0.2">
      <c r="L62" s="2"/>
      <c r="M62" s="2"/>
      <c r="N62" s="2"/>
      <c r="O62" s="2"/>
      <c r="P62" s="2"/>
    </row>
    <row r="63" spans="12:16" ht="15" customHeight="1" x14ac:dyDescent="0.2">
      <c r="L63" s="2"/>
      <c r="M63" s="2"/>
      <c r="N63" s="2"/>
      <c r="O63" s="2"/>
      <c r="P63" s="2"/>
    </row>
    <row r="64" spans="12:16" ht="15" customHeight="1" x14ac:dyDescent="0.2">
      <c r="L64" s="2"/>
      <c r="M64" s="2"/>
      <c r="N64" s="2"/>
      <c r="O64" s="2"/>
      <c r="P64" s="2"/>
    </row>
    <row r="65" spans="12:16" ht="15" customHeight="1" x14ac:dyDescent="0.2">
      <c r="L65" s="2"/>
      <c r="M65" s="2"/>
      <c r="N65" s="2"/>
      <c r="O65" s="2"/>
      <c r="P65" s="2"/>
    </row>
    <row r="66" spans="12:16" ht="15" customHeight="1" x14ac:dyDescent="0.2">
      <c r="L66" s="2"/>
      <c r="M66" s="2"/>
      <c r="N66" s="2"/>
      <c r="O66" s="2"/>
      <c r="P66" s="2"/>
    </row>
    <row r="67" spans="12:16" ht="15" customHeight="1" x14ac:dyDescent="0.2">
      <c r="L67" s="2"/>
      <c r="M67" s="2"/>
      <c r="N67" s="2"/>
      <c r="O67" s="2"/>
      <c r="P67" s="2"/>
    </row>
    <row r="68" spans="12:16" ht="15" customHeight="1" x14ac:dyDescent="0.2">
      <c r="L68" s="2"/>
      <c r="M68" s="2"/>
      <c r="N68" s="2"/>
      <c r="O68" s="2"/>
      <c r="P68" s="2"/>
    </row>
    <row r="69" spans="12:16" ht="15" customHeight="1" x14ac:dyDescent="0.2">
      <c r="L69" s="2"/>
      <c r="M69" s="2"/>
      <c r="N69" s="2"/>
      <c r="O69" s="2"/>
      <c r="P69" s="2"/>
    </row>
    <row r="70" spans="12:16" ht="15" customHeight="1" x14ac:dyDescent="0.2">
      <c r="L70" s="2"/>
      <c r="M70" s="2"/>
      <c r="N70" s="2"/>
      <c r="O70" s="2"/>
      <c r="P70" s="2"/>
    </row>
    <row r="71" spans="12:16" ht="15" customHeight="1" x14ac:dyDescent="0.2">
      <c r="L71" s="2"/>
      <c r="M71" s="2"/>
      <c r="N71" s="2"/>
      <c r="O71" s="2"/>
      <c r="P71" s="2"/>
    </row>
    <row r="72" spans="12:16" ht="15" customHeight="1" x14ac:dyDescent="0.2">
      <c r="L72" s="2"/>
      <c r="M72" s="2"/>
      <c r="N72" s="2"/>
      <c r="O72" s="2"/>
      <c r="P72" s="2"/>
    </row>
    <row r="73" spans="12:16" ht="15" customHeight="1" x14ac:dyDescent="0.2">
      <c r="L73" s="2"/>
      <c r="M73" s="2"/>
      <c r="N73" s="2"/>
      <c r="O73" s="2"/>
      <c r="P73" s="2"/>
    </row>
    <row r="74" spans="12:16" ht="15" customHeight="1" x14ac:dyDescent="0.2">
      <c r="L74" s="2"/>
      <c r="M74" s="2"/>
      <c r="N74" s="2"/>
      <c r="O74" s="2"/>
      <c r="P74" s="2"/>
    </row>
    <row r="75" spans="12:16" ht="15" customHeight="1" x14ac:dyDescent="0.2">
      <c r="L75" s="2"/>
      <c r="M75" s="2"/>
      <c r="N75" s="2"/>
      <c r="O75" s="2"/>
      <c r="P75" s="2"/>
    </row>
    <row r="76" spans="12:16" ht="15" customHeight="1" x14ac:dyDescent="0.2">
      <c r="L76" s="2"/>
      <c r="M76" s="2"/>
      <c r="N76" s="2"/>
      <c r="O76" s="2"/>
      <c r="P76" s="2"/>
    </row>
    <row r="77" spans="12:16" ht="15" customHeight="1" x14ac:dyDescent="0.2">
      <c r="L77" s="2"/>
      <c r="M77" s="2"/>
      <c r="N77" s="2"/>
      <c r="O77" s="2"/>
      <c r="P77" s="2"/>
    </row>
    <row r="78" spans="12:16" ht="15" customHeight="1" x14ac:dyDescent="0.2">
      <c r="L78" s="2"/>
      <c r="M78" s="2"/>
      <c r="N78" s="2"/>
      <c r="O78" s="2"/>
      <c r="P78" s="2"/>
    </row>
    <row r="79" spans="12:16" ht="15" customHeight="1" x14ac:dyDescent="0.2">
      <c r="L79" s="2"/>
      <c r="M79" s="2"/>
      <c r="N79" s="2"/>
      <c r="O79" s="2"/>
      <c r="P79" s="2"/>
    </row>
    <row r="80" spans="12:16" ht="15" customHeight="1" x14ac:dyDescent="0.2">
      <c r="L80" s="2"/>
      <c r="M80" s="2"/>
      <c r="N80" s="2"/>
      <c r="O80" s="2"/>
      <c r="P80" s="2"/>
    </row>
    <row r="81" spans="12:16" ht="15" customHeight="1" x14ac:dyDescent="0.2">
      <c r="L81" s="2"/>
      <c r="M81" s="2"/>
      <c r="N81" s="2"/>
      <c r="O81" s="2"/>
      <c r="P81" s="2"/>
    </row>
    <row r="82" spans="12:16" ht="15" customHeight="1" x14ac:dyDescent="0.2">
      <c r="L82" s="2"/>
      <c r="M82" s="2"/>
      <c r="N82" s="2"/>
      <c r="O82" s="2"/>
      <c r="P82" s="2"/>
    </row>
    <row r="83" spans="12:16" ht="15" customHeight="1" x14ac:dyDescent="0.2">
      <c r="L83" s="2"/>
      <c r="M83" s="2"/>
      <c r="N83" s="2"/>
      <c r="O83" s="2"/>
      <c r="P83" s="2"/>
    </row>
    <row r="84" spans="12:16" ht="15" customHeight="1" x14ac:dyDescent="0.2">
      <c r="L84" s="2"/>
      <c r="M84" s="2"/>
      <c r="N84" s="2"/>
      <c r="O84" s="2"/>
      <c r="P84" s="2"/>
    </row>
    <row r="85" spans="12:16" ht="15" customHeight="1" x14ac:dyDescent="0.2">
      <c r="L85" s="2"/>
      <c r="M85" s="2"/>
      <c r="N85" s="2"/>
      <c r="O85" s="2"/>
      <c r="P85" s="2"/>
    </row>
    <row r="86" spans="12:16" ht="15" customHeight="1" x14ac:dyDescent="0.2">
      <c r="L86" s="2"/>
      <c r="M86" s="2"/>
      <c r="N86" s="2"/>
      <c r="O86" s="2"/>
      <c r="P86" s="2"/>
    </row>
    <row r="87" spans="12:16" ht="15" customHeight="1" x14ac:dyDescent="0.2">
      <c r="L87" s="2"/>
      <c r="M87" s="2"/>
      <c r="N87" s="2"/>
      <c r="O87" s="2"/>
      <c r="P87" s="2"/>
    </row>
    <row r="88" spans="12:16" ht="15" customHeight="1" x14ac:dyDescent="0.2">
      <c r="L88" s="2"/>
      <c r="M88" s="2"/>
      <c r="N88" s="2"/>
      <c r="O88" s="2"/>
      <c r="P88" s="2"/>
    </row>
    <row r="89" spans="12:16" ht="15" customHeight="1" x14ac:dyDescent="0.2">
      <c r="L89" s="2"/>
      <c r="M89" s="2"/>
      <c r="N89" s="2"/>
      <c r="O89" s="2"/>
      <c r="P89" s="2"/>
    </row>
    <row r="90" spans="12:16" ht="15" customHeight="1" x14ac:dyDescent="0.2">
      <c r="L90" s="2"/>
      <c r="M90" s="2"/>
      <c r="N90" s="2"/>
      <c r="O90" s="2"/>
      <c r="P90" s="2"/>
    </row>
    <row r="91" spans="12:16" ht="15" customHeight="1" x14ac:dyDescent="0.2">
      <c r="L91" s="2"/>
      <c r="M91" s="2"/>
      <c r="N91" s="2"/>
      <c r="O91" s="2"/>
      <c r="P91" s="2"/>
    </row>
    <row r="92" spans="12:16" ht="15" customHeight="1" x14ac:dyDescent="0.2">
      <c r="L92" s="2"/>
      <c r="M92" s="2"/>
      <c r="N92" s="2"/>
      <c r="O92" s="2"/>
      <c r="P92" s="2"/>
    </row>
    <row r="93" spans="12:16" ht="15" customHeight="1" x14ac:dyDescent="0.2">
      <c r="L93" s="2"/>
      <c r="M93" s="2"/>
      <c r="N93" s="2"/>
      <c r="O93" s="2"/>
      <c r="P93" s="2"/>
    </row>
    <row r="94" spans="12:16" ht="15" customHeight="1" x14ac:dyDescent="0.2">
      <c r="L94" s="2"/>
      <c r="M94" s="2"/>
      <c r="N94" s="2"/>
      <c r="O94" s="2"/>
      <c r="P94" s="2"/>
    </row>
    <row r="95" spans="12:16" ht="15" customHeight="1" x14ac:dyDescent="0.2">
      <c r="L95" s="2"/>
      <c r="M95" s="2"/>
      <c r="N95" s="2"/>
      <c r="O95" s="2"/>
      <c r="P95" s="2"/>
    </row>
    <row r="96" spans="12:16" ht="15" customHeight="1" x14ac:dyDescent="0.2">
      <c r="L96" s="2"/>
      <c r="M96" s="2"/>
      <c r="N96" s="2"/>
      <c r="O96" s="2"/>
      <c r="P96" s="2"/>
    </row>
    <row r="97" spans="12:16" ht="15" customHeight="1" x14ac:dyDescent="0.2">
      <c r="L97" s="2"/>
      <c r="M97" s="2"/>
      <c r="N97" s="2"/>
      <c r="O97" s="2"/>
      <c r="P97" s="2"/>
    </row>
    <row r="98" spans="12:16" ht="15" customHeight="1" x14ac:dyDescent="0.2">
      <c r="L98" s="2"/>
      <c r="M98" s="2"/>
      <c r="N98" s="2"/>
      <c r="O98" s="2"/>
      <c r="P98" s="2"/>
    </row>
    <row r="99" spans="12:16" ht="15" customHeight="1" x14ac:dyDescent="0.2">
      <c r="L99" s="2"/>
      <c r="M99" s="2"/>
      <c r="N99" s="2"/>
      <c r="O99" s="2"/>
      <c r="P99" s="2"/>
    </row>
    <row r="100" spans="12:16" ht="15" customHeight="1" x14ac:dyDescent="0.2">
      <c r="L100" s="2"/>
      <c r="M100" s="2"/>
      <c r="N100" s="2"/>
      <c r="O100" s="2"/>
      <c r="P100" s="2"/>
    </row>
    <row r="101" spans="12:16" ht="15" customHeight="1" x14ac:dyDescent="0.2">
      <c r="L101" s="2"/>
      <c r="M101" s="2"/>
      <c r="N101" s="2"/>
      <c r="O101" s="2"/>
      <c r="P101" s="2"/>
    </row>
    <row r="102" spans="12:16" ht="15" customHeight="1" x14ac:dyDescent="0.2">
      <c r="L102" s="2"/>
      <c r="M102" s="2"/>
      <c r="N102" s="2"/>
      <c r="O102" s="2"/>
      <c r="P102" s="2"/>
    </row>
    <row r="103" spans="12:16" ht="15" customHeight="1" x14ac:dyDescent="0.2">
      <c r="L103" s="2"/>
      <c r="M103" s="2"/>
      <c r="N103" s="2"/>
      <c r="O103" s="2"/>
      <c r="P103" s="2"/>
    </row>
    <row r="104" spans="12:16" ht="15" customHeight="1" x14ac:dyDescent="0.2">
      <c r="L104" s="2"/>
      <c r="M104" s="2"/>
      <c r="N104" s="2"/>
      <c r="O104" s="2"/>
      <c r="P104" s="2"/>
    </row>
    <row r="105" spans="12:16" ht="15" customHeight="1" x14ac:dyDescent="0.2">
      <c r="L105" s="2"/>
      <c r="M105" s="2"/>
      <c r="N105" s="2"/>
      <c r="O105" s="2"/>
      <c r="P105" s="2"/>
    </row>
    <row r="106" spans="12:16" ht="15" customHeight="1" x14ac:dyDescent="0.2">
      <c r="L106" s="2"/>
      <c r="M106" s="2"/>
      <c r="N106" s="2"/>
      <c r="O106" s="2"/>
      <c r="P106" s="2"/>
    </row>
    <row r="107" spans="12:16" ht="15" customHeight="1" x14ac:dyDescent="0.2">
      <c r="L107" s="2"/>
      <c r="M107" s="2"/>
      <c r="N107" s="2"/>
      <c r="O107" s="2"/>
      <c r="P107" s="2"/>
    </row>
    <row r="108" spans="12:16" ht="15" customHeight="1" x14ac:dyDescent="0.2">
      <c r="L108" s="2"/>
      <c r="M108" s="2"/>
      <c r="N108" s="2"/>
      <c r="O108" s="2"/>
      <c r="P108" s="2"/>
    </row>
    <row r="109" spans="12:16" ht="15" customHeight="1" x14ac:dyDescent="0.2">
      <c r="L109" s="2"/>
      <c r="M109" s="2"/>
      <c r="N109" s="2"/>
      <c r="O109" s="2"/>
      <c r="P109" s="2"/>
    </row>
    <row r="110" spans="12:16" ht="15" customHeight="1" x14ac:dyDescent="0.2">
      <c r="L110" s="2"/>
      <c r="M110" s="2"/>
      <c r="N110" s="2"/>
      <c r="O110" s="2"/>
      <c r="P110" s="2"/>
    </row>
    <row r="111" spans="12:16" ht="15" customHeight="1" x14ac:dyDescent="0.2">
      <c r="L111" s="2"/>
      <c r="M111" s="2"/>
      <c r="N111" s="2"/>
      <c r="O111" s="2"/>
      <c r="P111" s="2"/>
    </row>
    <row r="112" spans="12:16" ht="15" customHeight="1" x14ac:dyDescent="0.2">
      <c r="L112" s="2"/>
      <c r="M112" s="2"/>
      <c r="N112" s="2"/>
      <c r="O112" s="2"/>
      <c r="P112" s="2"/>
    </row>
    <row r="113" spans="12:16" ht="15" customHeight="1" x14ac:dyDescent="0.2">
      <c r="L113" s="2"/>
      <c r="M113" s="2"/>
      <c r="N113" s="2"/>
      <c r="O113" s="2"/>
      <c r="P113" s="2"/>
    </row>
    <row r="114" spans="12:16" ht="15" customHeight="1" x14ac:dyDescent="0.2">
      <c r="L114" s="2"/>
      <c r="M114" s="2"/>
      <c r="N114" s="2"/>
      <c r="O114" s="2"/>
      <c r="P114" s="2"/>
    </row>
    <row r="115" spans="12:16" ht="15" customHeight="1" x14ac:dyDescent="0.2">
      <c r="L115" s="2"/>
      <c r="M115" s="2"/>
      <c r="N115" s="2"/>
      <c r="O115" s="2"/>
      <c r="P115" s="2"/>
    </row>
    <row r="116" spans="12:16" ht="15" customHeight="1" x14ac:dyDescent="0.2">
      <c r="L116" s="2"/>
      <c r="M116" s="2"/>
      <c r="N116" s="2"/>
      <c r="O116" s="2"/>
      <c r="P116" s="2"/>
    </row>
    <row r="117" spans="12:16" ht="15" customHeight="1" x14ac:dyDescent="0.2">
      <c r="L117" s="2"/>
      <c r="M117" s="2"/>
      <c r="N117" s="2"/>
      <c r="O117" s="2"/>
      <c r="P117" s="2"/>
    </row>
    <row r="118" spans="12:16" ht="15" customHeight="1" x14ac:dyDescent="0.2">
      <c r="L118" s="2"/>
      <c r="M118" s="2"/>
      <c r="N118" s="2"/>
      <c r="O118" s="2"/>
      <c r="P118" s="2"/>
    </row>
    <row r="119" spans="12:16" ht="15" customHeight="1" x14ac:dyDescent="0.2">
      <c r="L119" s="2"/>
      <c r="M119" s="2"/>
      <c r="N119" s="2"/>
      <c r="O119" s="2"/>
      <c r="P119" s="2"/>
    </row>
    <row r="120" spans="12:16" ht="15" customHeight="1" x14ac:dyDescent="0.2">
      <c r="L120" s="2"/>
      <c r="M120" s="2"/>
      <c r="N120" s="2"/>
      <c r="O120" s="2"/>
      <c r="P120" s="2"/>
    </row>
    <row r="121" spans="12:16" ht="15" customHeight="1" x14ac:dyDescent="0.2">
      <c r="L121" s="2"/>
      <c r="M121" s="2"/>
      <c r="N121" s="2"/>
      <c r="O121" s="2"/>
      <c r="P121" s="2"/>
    </row>
    <row r="122" spans="12:16" ht="15" customHeight="1" x14ac:dyDescent="0.2">
      <c r="L122" s="2"/>
      <c r="M122" s="2"/>
      <c r="N122" s="2"/>
      <c r="O122" s="2"/>
      <c r="P122" s="2"/>
    </row>
    <row r="123" spans="12:16" ht="15" customHeight="1" x14ac:dyDescent="0.2">
      <c r="L123" s="2"/>
      <c r="M123" s="2"/>
      <c r="N123" s="2"/>
      <c r="O123" s="2"/>
      <c r="P123" s="2"/>
    </row>
    <row r="124" spans="12:16" ht="15" customHeight="1" x14ac:dyDescent="0.2">
      <c r="L124" s="2"/>
      <c r="M124" s="2"/>
      <c r="N124" s="2"/>
      <c r="O124" s="2"/>
      <c r="P124" s="2"/>
    </row>
    <row r="125" spans="12:16" ht="15" customHeight="1" x14ac:dyDescent="0.2">
      <c r="L125" s="2"/>
      <c r="M125" s="2"/>
      <c r="N125" s="2"/>
      <c r="O125" s="2"/>
      <c r="P125" s="2"/>
    </row>
    <row r="126" spans="12:16" ht="15" customHeight="1" x14ac:dyDescent="0.2">
      <c r="L126" s="2"/>
      <c r="M126" s="2"/>
      <c r="N126" s="2"/>
      <c r="O126" s="2"/>
      <c r="P126" s="2"/>
    </row>
    <row r="127" spans="12:16" ht="15" customHeight="1" x14ac:dyDescent="0.2">
      <c r="L127" s="2"/>
      <c r="M127" s="2"/>
      <c r="N127" s="2"/>
      <c r="O127" s="2"/>
      <c r="P127" s="2"/>
    </row>
    <row r="128" spans="12:16" ht="15" customHeight="1" x14ac:dyDescent="0.2">
      <c r="L128" s="2"/>
      <c r="M128" s="2"/>
      <c r="N128" s="2"/>
      <c r="O128" s="2"/>
      <c r="P128" s="2"/>
    </row>
    <row r="129" spans="12:16" ht="15" customHeight="1" x14ac:dyDescent="0.2">
      <c r="L129" s="2"/>
      <c r="M129" s="2"/>
      <c r="N129" s="2"/>
      <c r="O129" s="2"/>
      <c r="P129" s="2"/>
    </row>
    <row r="130" spans="12:16" ht="15" customHeight="1" x14ac:dyDescent="0.2">
      <c r="L130" s="2"/>
      <c r="M130" s="2"/>
      <c r="N130" s="2"/>
      <c r="O130" s="2"/>
      <c r="P130" s="2"/>
    </row>
    <row r="131" spans="12:16" ht="15" customHeight="1" x14ac:dyDescent="0.2">
      <c r="L131" s="2"/>
      <c r="M131" s="2"/>
      <c r="N131" s="2"/>
      <c r="O131" s="2"/>
      <c r="P131" s="2"/>
    </row>
    <row r="132" spans="12:16" ht="15" customHeight="1" x14ac:dyDescent="0.2">
      <c r="L132" s="2"/>
      <c r="M132" s="2"/>
      <c r="N132" s="2"/>
      <c r="O132" s="2"/>
      <c r="P132" s="2"/>
    </row>
    <row r="133" spans="12:16" ht="15" customHeight="1" x14ac:dyDescent="0.2">
      <c r="L133" s="2"/>
      <c r="M133" s="2"/>
      <c r="N133" s="2"/>
      <c r="O133" s="2"/>
      <c r="P133" s="2"/>
    </row>
    <row r="134" spans="12:16" ht="15" customHeight="1" x14ac:dyDescent="0.2">
      <c r="L134" s="2"/>
      <c r="M134" s="2"/>
      <c r="N134" s="2"/>
      <c r="O134" s="2"/>
      <c r="P134" s="2"/>
    </row>
    <row r="135" spans="12:16" ht="15" customHeight="1" x14ac:dyDescent="0.2">
      <c r="L135" s="2"/>
      <c r="M135" s="2"/>
      <c r="N135" s="2"/>
      <c r="O135" s="2"/>
      <c r="P135" s="2"/>
    </row>
    <row r="136" spans="12:16" ht="15" customHeight="1" x14ac:dyDescent="0.2">
      <c r="L136" s="2"/>
      <c r="M136" s="2"/>
      <c r="N136" s="2"/>
      <c r="O136" s="2"/>
      <c r="P136" s="2"/>
    </row>
    <row r="137" spans="12:16" ht="15" customHeight="1" x14ac:dyDescent="0.2">
      <c r="L137" s="2"/>
      <c r="M137" s="2"/>
      <c r="N137" s="2"/>
      <c r="O137" s="2"/>
      <c r="P137" s="2"/>
    </row>
    <row r="138" spans="12:16" ht="15" customHeight="1" x14ac:dyDescent="0.2">
      <c r="L138" s="2"/>
      <c r="M138" s="2"/>
      <c r="N138" s="2"/>
      <c r="O138" s="2"/>
      <c r="P138" s="2"/>
    </row>
    <row r="139" spans="12:16" ht="15" customHeight="1" x14ac:dyDescent="0.2">
      <c r="L139" s="2"/>
      <c r="M139" s="2"/>
      <c r="N139" s="2"/>
      <c r="O139" s="2"/>
      <c r="P139" s="2"/>
    </row>
    <row r="140" spans="12:16" ht="15" customHeight="1" x14ac:dyDescent="0.2">
      <c r="L140" s="2"/>
      <c r="M140" s="2"/>
      <c r="N140" s="2"/>
      <c r="O140" s="2"/>
      <c r="P140" s="2"/>
    </row>
    <row r="141" spans="12:16" ht="15" customHeight="1" x14ac:dyDescent="0.2">
      <c r="L141" s="2"/>
      <c r="M141" s="2"/>
      <c r="N141" s="2"/>
      <c r="O141" s="2"/>
      <c r="P141" s="2"/>
    </row>
    <row r="142" spans="12:16" ht="15" customHeight="1" x14ac:dyDescent="0.2">
      <c r="L142" s="2"/>
      <c r="M142" s="2"/>
      <c r="N142" s="2"/>
      <c r="O142" s="2"/>
      <c r="P142" s="2"/>
    </row>
    <row r="143" spans="12:16" ht="15" customHeight="1" x14ac:dyDescent="0.2">
      <c r="L143" s="2"/>
      <c r="M143" s="2"/>
      <c r="N143" s="2"/>
      <c r="O143" s="2"/>
      <c r="P143" s="2"/>
    </row>
    <row r="144" spans="12:16" ht="15" customHeight="1" x14ac:dyDescent="0.2">
      <c r="L144" s="2"/>
      <c r="M144" s="2"/>
      <c r="N144" s="2"/>
      <c r="O144" s="2"/>
      <c r="P144" s="2"/>
    </row>
    <row r="145" spans="12:16" ht="15" customHeight="1" x14ac:dyDescent="0.2">
      <c r="L145" s="2"/>
      <c r="M145" s="2"/>
      <c r="N145" s="2"/>
      <c r="O145" s="2"/>
      <c r="P145" s="2"/>
    </row>
    <row r="146" spans="12:16" ht="15" customHeight="1" x14ac:dyDescent="0.2">
      <c r="L146" s="2"/>
      <c r="M146" s="2"/>
      <c r="N146" s="2"/>
      <c r="O146" s="2"/>
      <c r="P146" s="2"/>
    </row>
    <row r="147" spans="12:16" ht="15" customHeight="1" x14ac:dyDescent="0.2">
      <c r="L147" s="2"/>
      <c r="M147" s="2"/>
      <c r="N147" s="2"/>
      <c r="O147" s="2"/>
      <c r="P147" s="2"/>
    </row>
    <row r="148" spans="12:16" ht="15" customHeight="1" x14ac:dyDescent="0.2">
      <c r="L148" s="2"/>
      <c r="M148" s="2"/>
      <c r="N148" s="2"/>
      <c r="O148" s="2"/>
      <c r="P148" s="2"/>
    </row>
    <row r="149" spans="12:16" ht="15" customHeight="1" x14ac:dyDescent="0.2">
      <c r="L149" s="2"/>
      <c r="M149" s="2"/>
      <c r="N149" s="2"/>
      <c r="O149" s="2"/>
      <c r="P149" s="2"/>
    </row>
    <row r="150" spans="12:16" ht="15" customHeight="1" x14ac:dyDescent="0.2">
      <c r="L150" s="2"/>
      <c r="M150" s="2"/>
      <c r="N150" s="2"/>
      <c r="O150" s="2"/>
      <c r="P150" s="2"/>
    </row>
    <row r="151" spans="12:16" ht="15" customHeight="1" x14ac:dyDescent="0.2">
      <c r="L151" s="2"/>
      <c r="M151" s="2"/>
      <c r="N151" s="2"/>
      <c r="O151" s="2"/>
      <c r="P151" s="2"/>
    </row>
    <row r="152" spans="12:16" ht="15" customHeight="1" x14ac:dyDescent="0.2">
      <c r="L152" s="2"/>
      <c r="M152" s="2"/>
      <c r="N152" s="2"/>
      <c r="O152" s="2"/>
      <c r="P152" s="2"/>
    </row>
    <row r="153" spans="12:16" ht="15" customHeight="1" x14ac:dyDescent="0.2">
      <c r="L153" s="2"/>
      <c r="M153" s="2"/>
      <c r="N153" s="2"/>
      <c r="O153" s="2"/>
      <c r="P153" s="2"/>
    </row>
    <row r="154" spans="12:16" ht="15" customHeight="1" x14ac:dyDescent="0.2">
      <c r="L154" s="2"/>
      <c r="M154" s="2"/>
      <c r="N154" s="2"/>
      <c r="O154" s="2"/>
      <c r="P154" s="2"/>
    </row>
    <row r="155" spans="12:16" ht="15" customHeight="1" x14ac:dyDescent="0.2">
      <c r="L155" s="2"/>
      <c r="M155" s="2"/>
      <c r="N155" s="2"/>
      <c r="O155" s="2"/>
      <c r="P155" s="2"/>
    </row>
    <row r="156" spans="12:16" ht="15" customHeight="1" x14ac:dyDescent="0.2">
      <c r="L156" s="2"/>
      <c r="M156" s="2"/>
      <c r="N156" s="2"/>
      <c r="O156" s="2"/>
      <c r="P156" s="2"/>
    </row>
    <row r="157" spans="12:16" ht="15" customHeight="1" x14ac:dyDescent="0.2">
      <c r="L157" s="2"/>
      <c r="M157" s="2"/>
      <c r="N157" s="2"/>
      <c r="O157" s="2"/>
      <c r="P157" s="2"/>
    </row>
    <row r="158" spans="12:16" ht="15" customHeight="1" x14ac:dyDescent="0.2">
      <c r="L158" s="2"/>
      <c r="M158" s="2"/>
      <c r="N158" s="2"/>
      <c r="O158" s="2"/>
      <c r="P158" s="2"/>
    </row>
    <row r="159" spans="12:16" ht="15" customHeight="1" x14ac:dyDescent="0.2">
      <c r="L159" s="2"/>
      <c r="M159" s="2"/>
      <c r="N159" s="2"/>
      <c r="O159" s="2"/>
      <c r="P159" s="2"/>
    </row>
    <row r="160" spans="12:16" ht="15" customHeight="1" x14ac:dyDescent="0.2">
      <c r="L160" s="2"/>
      <c r="M160" s="2"/>
      <c r="N160" s="2"/>
      <c r="O160" s="2"/>
      <c r="P160" s="2"/>
    </row>
    <row r="161" spans="12:16" ht="15" customHeight="1" x14ac:dyDescent="0.2">
      <c r="L161" s="2"/>
      <c r="M161" s="2"/>
      <c r="N161" s="2"/>
      <c r="O161" s="2"/>
      <c r="P161" s="2"/>
    </row>
    <row r="162" spans="12:16" ht="15" customHeight="1" x14ac:dyDescent="0.2">
      <c r="L162" s="2"/>
      <c r="M162" s="2"/>
      <c r="N162" s="2"/>
      <c r="O162" s="2"/>
      <c r="P162" s="2"/>
    </row>
    <row r="163" spans="12:16" ht="15" customHeight="1" x14ac:dyDescent="0.2">
      <c r="L163" s="2"/>
      <c r="M163" s="2"/>
      <c r="N163" s="2"/>
      <c r="O163" s="2"/>
      <c r="P163" s="2"/>
    </row>
    <row r="164" spans="12:16" ht="15" customHeight="1" x14ac:dyDescent="0.2">
      <c r="L164" s="2"/>
      <c r="M164" s="2"/>
      <c r="N164" s="2"/>
      <c r="O164" s="2"/>
      <c r="P164" s="2"/>
    </row>
    <row r="165" spans="12:16" ht="15" customHeight="1" x14ac:dyDescent="0.2">
      <c r="L165" s="2"/>
      <c r="M165" s="2"/>
      <c r="N165" s="2"/>
      <c r="O165" s="2"/>
      <c r="P165" s="2"/>
    </row>
    <row r="166" spans="12:16" ht="15" customHeight="1" x14ac:dyDescent="0.2">
      <c r="L166" s="2"/>
      <c r="M166" s="2"/>
      <c r="N166" s="2"/>
      <c r="O166" s="2"/>
      <c r="P166" s="2"/>
    </row>
    <row r="167" spans="12:16" ht="15" customHeight="1" x14ac:dyDescent="0.2">
      <c r="L167" s="2"/>
      <c r="M167" s="2"/>
      <c r="N167" s="2"/>
      <c r="O167" s="2"/>
      <c r="P167" s="2"/>
    </row>
    <row r="168" spans="12:16" ht="15" customHeight="1" x14ac:dyDescent="0.2">
      <c r="L168" s="2"/>
      <c r="M168" s="2"/>
      <c r="N168" s="2"/>
      <c r="O168" s="2"/>
      <c r="P168" s="2"/>
    </row>
    <row r="169" spans="12:16" ht="15" customHeight="1" x14ac:dyDescent="0.2">
      <c r="L169" s="2"/>
      <c r="M169" s="2"/>
      <c r="N169" s="2"/>
      <c r="O169" s="2"/>
      <c r="P169" s="2"/>
    </row>
    <row r="170" spans="12:16" ht="15" customHeight="1" x14ac:dyDescent="0.2">
      <c r="L170" s="2"/>
      <c r="M170" s="2"/>
      <c r="N170" s="2"/>
      <c r="O170" s="2"/>
      <c r="P170" s="2"/>
    </row>
    <row r="171" spans="12:16" ht="15" customHeight="1" x14ac:dyDescent="0.2">
      <c r="L171" s="2"/>
      <c r="M171" s="2"/>
      <c r="N171" s="2"/>
      <c r="O171" s="2"/>
      <c r="P171" s="2"/>
    </row>
    <row r="172" spans="12:16" ht="15" customHeight="1" x14ac:dyDescent="0.2">
      <c r="L172" s="2"/>
      <c r="M172" s="2"/>
      <c r="N172" s="2"/>
      <c r="O172" s="2"/>
      <c r="P172" s="2"/>
    </row>
  </sheetData>
  <conditionalFormatting sqref="L9:M9 O9:P9">
    <cfRule type="colorScale" priority="3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9:P9">
    <cfRule type="colorScale" priority="28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26:P172">
    <cfRule type="colorScale" priority="10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Q9:XFD9 B9 H9:I9 H10:H1048576 H1:H7">
    <cfRule type="colorScale" priority="29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A718-CD87-0446-BD34-7B43DC793D81}">
  <dimension ref="A1:AB50"/>
  <sheetViews>
    <sheetView zoomScale="85" zoomScaleNormal="85" workbookViewId="0">
      <pane xSplit="9" topLeftCell="J1" activePane="topRight" state="frozen"/>
      <selection activeCell="A9" sqref="A9"/>
      <selection pane="topRight" activeCell="A9" sqref="A9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161" customWidth="1"/>
    <col min="9" max="9" width="2.28515625" style="202" customWidth="1"/>
    <col min="12" max="12" width="9.14453125" style="202" bestFit="1" customWidth="1"/>
    <col min="13" max="13" width="8.47265625" style="202" bestFit="1" customWidth="1"/>
    <col min="14" max="14" width="8.203125" style="202" bestFit="1" customWidth="1"/>
    <col min="15" max="15" width="8.47265625" style="202" bestFit="1" customWidth="1"/>
    <col min="16" max="16" width="8.7421875" style="202" bestFit="1" customWidth="1"/>
    <col min="17" max="17" width="2.28515625" style="202" customWidth="1"/>
    <col min="18" max="20" width="9.01171875" style="161" bestFit="1" customWidth="1"/>
    <col min="21" max="21" width="2.28515625" style="202" customWidth="1"/>
    <col min="22" max="28" width="9.01171875" style="161" bestFit="1" customWidth="1"/>
    <col min="29" max="355" width="9.01171875" style="5" bestFit="1" customWidth="1"/>
    <col min="356" max="356" width="0" style="5" hidden="1" customWidth="1"/>
    <col min="357" max="380" width="0" style="5" hidden="1" bestFit="1" customWidth="1"/>
    <col min="381" max="16384" width="0" style="5" hidden="1"/>
  </cols>
  <sheetData>
    <row r="1" spans="1:28" x14ac:dyDescent="0.2">
      <c r="A1" s="161" t="s">
        <v>353</v>
      </c>
      <c r="B1" s="161"/>
      <c r="H1" s="5"/>
      <c r="L1" s="200" t="s">
        <v>660</v>
      </c>
      <c r="M1" s="199"/>
      <c r="O1" s="199"/>
      <c r="R1" s="198" t="s">
        <v>661</v>
      </c>
      <c r="S1" s="198"/>
      <c r="T1" s="198"/>
      <c r="V1" s="198"/>
      <c r="W1" s="198"/>
      <c r="X1" s="198"/>
      <c r="Y1" s="198"/>
      <c r="Z1" s="198"/>
      <c r="AA1" s="198"/>
      <c r="AB1" s="198"/>
    </row>
    <row r="2" spans="1:28" ht="14.25" customHeight="1" x14ac:dyDescent="0.2">
      <c r="A2" s="161"/>
      <c r="I2" s="199"/>
      <c r="L2" s="57" t="s">
        <v>663</v>
      </c>
      <c r="M2" s="57" t="s">
        <v>664</v>
      </c>
      <c r="N2" s="57" t="s">
        <v>665</v>
      </c>
      <c r="O2" s="57" t="s">
        <v>564</v>
      </c>
      <c r="P2" s="57" t="s">
        <v>666</v>
      </c>
      <c r="Q2" s="199"/>
      <c r="R2" s="57" t="s">
        <v>667</v>
      </c>
      <c r="S2" s="57" t="s">
        <v>668</v>
      </c>
      <c r="T2" s="57" t="s">
        <v>599</v>
      </c>
      <c r="U2" s="199"/>
    </row>
    <row r="3" spans="1:28" ht="14.25" customHeight="1" x14ac:dyDescent="0.2">
      <c r="A3" s="57" t="s">
        <v>695</v>
      </c>
      <c r="B3" s="179" t="s">
        <v>52</v>
      </c>
      <c r="C3" s="128" t="s">
        <v>90</v>
      </c>
      <c r="D3" s="218" t="s">
        <v>150</v>
      </c>
      <c r="E3" s="218" t="s">
        <v>151</v>
      </c>
      <c r="F3" s="42" t="s">
        <v>498</v>
      </c>
      <c r="G3" s="216" t="s">
        <v>87</v>
      </c>
      <c r="H3" s="175">
        <f>H20</f>
        <v>0.625</v>
      </c>
      <c r="I3" s="199"/>
      <c r="L3" s="203" t="s">
        <v>489</v>
      </c>
      <c r="M3" s="179" t="s">
        <v>52</v>
      </c>
      <c r="N3" s="203" t="s">
        <v>489</v>
      </c>
      <c r="O3" s="179" t="s">
        <v>490</v>
      </c>
      <c r="P3" s="179" t="s">
        <v>52</v>
      </c>
      <c r="Q3" s="199"/>
      <c r="R3" s="179" t="s">
        <v>489</v>
      </c>
      <c r="S3" s="179" t="s">
        <v>52</v>
      </c>
      <c r="T3" s="203" t="s">
        <v>368</v>
      </c>
      <c r="U3" s="199"/>
    </row>
    <row r="4" spans="1:28" x14ac:dyDescent="0.2">
      <c r="A4" s="57" t="s">
        <v>696</v>
      </c>
      <c r="B4" s="203" t="s">
        <v>368</v>
      </c>
      <c r="C4" s="19" t="s">
        <v>88</v>
      </c>
      <c r="D4" s="6" t="s">
        <v>599</v>
      </c>
      <c r="E4" s="19" t="s">
        <v>386</v>
      </c>
      <c r="F4" s="216" t="s">
        <v>382</v>
      </c>
      <c r="G4" s="6" t="s">
        <v>348</v>
      </c>
      <c r="H4" s="65">
        <f>H40</f>
        <v>0.5714285714285714</v>
      </c>
      <c r="I4" s="200"/>
      <c r="L4" s="128" t="s">
        <v>90</v>
      </c>
      <c r="M4" s="42" t="s">
        <v>149</v>
      </c>
      <c r="N4" s="19" t="s">
        <v>198</v>
      </c>
      <c r="O4" s="6" t="s">
        <v>209</v>
      </c>
      <c r="P4" s="218" t="s">
        <v>1</v>
      </c>
      <c r="Q4" s="200"/>
      <c r="R4" s="42" t="s">
        <v>149</v>
      </c>
      <c r="S4" s="128" t="s">
        <v>90</v>
      </c>
      <c r="T4" s="19" t="s">
        <v>88</v>
      </c>
      <c r="U4" s="200"/>
    </row>
    <row r="5" spans="1:28" x14ac:dyDescent="0.2">
      <c r="A5" s="57" t="s">
        <v>665</v>
      </c>
      <c r="B5" s="203" t="s">
        <v>489</v>
      </c>
      <c r="C5" s="19" t="s">
        <v>198</v>
      </c>
      <c r="D5" s="42" t="s">
        <v>199</v>
      </c>
      <c r="E5" s="215" t="s">
        <v>543</v>
      </c>
      <c r="F5" s="250" t="s">
        <v>201</v>
      </c>
      <c r="G5" s="42" t="s">
        <v>372</v>
      </c>
      <c r="H5" s="65">
        <f>H26</f>
        <v>0.2857142857142857</v>
      </c>
      <c r="I5" s="200"/>
      <c r="L5" s="19" t="s">
        <v>88</v>
      </c>
      <c r="M5" s="218" t="s">
        <v>378</v>
      </c>
      <c r="N5" s="42" t="s">
        <v>199</v>
      </c>
      <c r="O5" s="6" t="s">
        <v>210</v>
      </c>
      <c r="P5" s="6" t="s">
        <v>2</v>
      </c>
      <c r="Q5" s="200"/>
      <c r="R5" s="128" t="s">
        <v>90</v>
      </c>
      <c r="S5" s="218" t="s">
        <v>150</v>
      </c>
      <c r="T5" s="6" t="s">
        <v>599</v>
      </c>
      <c r="U5" s="200"/>
    </row>
    <row r="6" spans="1:28" x14ac:dyDescent="0.2">
      <c r="A6" s="57" t="s">
        <v>649</v>
      </c>
      <c r="B6" s="179" t="s">
        <v>490</v>
      </c>
      <c r="C6" s="6" t="s">
        <v>209</v>
      </c>
      <c r="D6" s="6" t="s">
        <v>376</v>
      </c>
      <c r="E6" s="6" t="s">
        <v>284</v>
      </c>
      <c r="F6" s="19" t="s">
        <v>697</v>
      </c>
      <c r="G6" s="42" t="s">
        <v>213</v>
      </c>
      <c r="H6" s="210">
        <f>H30</f>
        <v>0.5</v>
      </c>
      <c r="I6" s="200"/>
      <c r="L6" s="19" t="s">
        <v>373</v>
      </c>
      <c r="M6" s="218" t="s">
        <v>275</v>
      </c>
      <c r="N6" s="215" t="s">
        <v>543</v>
      </c>
      <c r="O6" s="19" t="s">
        <v>211</v>
      </c>
      <c r="P6" s="219" t="s">
        <v>520</v>
      </c>
      <c r="Q6" s="200"/>
      <c r="R6" s="42" t="s">
        <v>202</v>
      </c>
      <c r="S6" s="42" t="s">
        <v>463</v>
      </c>
      <c r="T6" s="19" t="s">
        <v>89</v>
      </c>
      <c r="U6" s="200"/>
    </row>
    <row r="7" spans="1:28" x14ac:dyDescent="0.2">
      <c r="A7" s="57" t="s">
        <v>698</v>
      </c>
      <c r="B7" s="179" t="s">
        <v>52</v>
      </c>
      <c r="C7" s="42" t="s">
        <v>149</v>
      </c>
      <c r="D7" s="6" t="s">
        <v>2</v>
      </c>
      <c r="E7" s="219" t="s">
        <v>520</v>
      </c>
      <c r="F7" s="219" t="s">
        <v>164</v>
      </c>
      <c r="G7" s="218" t="s">
        <v>1</v>
      </c>
      <c r="H7" s="65">
        <f>H37</f>
        <v>1</v>
      </c>
      <c r="I7" s="200"/>
      <c r="L7" s="6" t="s">
        <v>472</v>
      </c>
      <c r="M7" s="216" t="s">
        <v>375</v>
      </c>
      <c r="N7" s="250" t="s">
        <v>201</v>
      </c>
      <c r="O7" s="6" t="s">
        <v>212</v>
      </c>
      <c r="P7" s="42" t="s">
        <v>498</v>
      </c>
      <c r="Q7" s="200"/>
      <c r="R7" s="216" t="s">
        <v>380</v>
      </c>
      <c r="S7" s="218" t="s">
        <v>151</v>
      </c>
      <c r="T7" s="216" t="s">
        <v>153</v>
      </c>
      <c r="U7" s="200"/>
    </row>
    <row r="8" spans="1:28" x14ac:dyDescent="0.2">
      <c r="I8" s="200"/>
      <c r="L8" s="216" t="s">
        <v>499</v>
      </c>
      <c r="M8" s="6" t="s">
        <v>348</v>
      </c>
      <c r="N8" s="42" t="s">
        <v>372</v>
      </c>
      <c r="O8" s="42" t="s">
        <v>213</v>
      </c>
      <c r="P8" s="218" t="s">
        <v>281</v>
      </c>
      <c r="Q8" s="200"/>
      <c r="R8" s="218" t="s">
        <v>1</v>
      </c>
      <c r="S8" s="216" t="s">
        <v>87</v>
      </c>
      <c r="T8" s="6" t="s">
        <v>348</v>
      </c>
      <c r="U8" s="200"/>
    </row>
    <row r="9" spans="1:28" x14ac:dyDescent="0.2">
      <c r="A9" s="2"/>
      <c r="B9" s="3"/>
      <c r="C9" s="252"/>
      <c r="D9" s="252"/>
      <c r="E9" s="253"/>
      <c r="F9" s="252"/>
      <c r="G9" s="253"/>
      <c r="H9" s="2"/>
      <c r="I9" s="199"/>
      <c r="L9" s="65">
        <f>COUNTIF(L$10:L$55, "LOSE")/(COUNTIF(L$10:L$55, "WIN")+COUNTIF(L$10:L$55, "LOSE"))</f>
        <v>0.7142857142857143</v>
      </c>
      <c r="M9" s="65">
        <f>COUNTIF(M$10:M$55, "LOSE")/(COUNTIF(M$10:M$55, "WIN")+COUNTIF(M$10:M$55, "LOSE"))</f>
        <v>0.17857142857142858</v>
      </c>
      <c r="N9" s="65">
        <f>COUNTIF(N$10:N$55, "LOSE")/(COUNTIF(N$10:N$55, "WIN")+COUNTIF(N$10:N$55, "LOSE"))</f>
        <v>0.21428571428571427</v>
      </c>
      <c r="O9" s="65">
        <f>COUNTIF(O$10:O$55, "LOSE")/(COUNTIF(O$10:O$55, "WIN")+COUNTIF(O$10:O$55, "LOSE"))</f>
        <v>0.16666666666666666</v>
      </c>
      <c r="P9" s="65">
        <f>COUNTIF(P$10:P$55, "LOSE")/(COUNTIF(P$10:P$55, "WIN")+COUNTIF(P$10:P$55, "LOSE"))</f>
        <v>0.8</v>
      </c>
      <c r="Q9" s="199"/>
      <c r="R9" s="65">
        <f>COUNTIF(T$10:T$55, "LOSE")/(COUNTIF(T$10:T$55, "WIN")+COUNTIF(T$10:T$55, "LOSE"))</f>
        <v>0.44444444444444442</v>
      </c>
      <c r="S9" s="65">
        <f>COUNTIF(S$10:S$55, "LOSE")/(COUNTIF(S$10:S$55, "WIN")+COUNTIF(S$10:S$55, "LOSE"))</f>
        <v>0.6071428571428571</v>
      </c>
      <c r="T9" s="65">
        <f>COUNTIF(R$10:R$55, "LOSE")/(COUNTIF(R$10:R$55, "WIN")+COUNTIF(R$10:R$55, "LOSE"))</f>
        <v>0.75862068965517238</v>
      </c>
      <c r="U9" s="199"/>
      <c r="V9" s="65" t="e">
        <f t="shared" ref="V9:AB9" si="0">COUNTIF(V$10:V$55, "LOSE")/(COUNTIF(V$10:V$55, "WIN")+COUNTIF(V$10:V$55, "LOSE"))</f>
        <v>#DIV/0!</v>
      </c>
      <c r="W9" s="65">
        <f t="shared" si="0"/>
        <v>0.5</v>
      </c>
      <c r="X9" s="65" t="e">
        <f t="shared" si="0"/>
        <v>#DIV/0!</v>
      </c>
      <c r="Y9" s="65" t="e">
        <f t="shared" si="0"/>
        <v>#DIV/0!</v>
      </c>
      <c r="Z9" s="65" t="e">
        <f t="shared" si="0"/>
        <v>#DIV/0!</v>
      </c>
      <c r="AA9" s="65" t="e">
        <f t="shared" si="0"/>
        <v>#DIV/0!</v>
      </c>
      <c r="AB9" s="65" t="e">
        <f t="shared" si="0"/>
        <v>#DIV/0!</v>
      </c>
    </row>
    <row r="10" spans="1:28" s="202" customFormat="1" x14ac:dyDescent="0.2">
      <c r="A10" s="200"/>
      <c r="B10" s="200"/>
      <c r="C10" s="199"/>
      <c r="D10" s="199"/>
      <c r="E10" s="199"/>
      <c r="F10" s="199"/>
      <c r="G10" s="199"/>
      <c r="H10" s="200"/>
      <c r="I10" s="199"/>
      <c r="L10" s="199"/>
      <c r="M10" s="199"/>
      <c r="N10" s="199"/>
      <c r="O10" s="199"/>
      <c r="P10" s="199"/>
      <c r="Q10" s="199"/>
      <c r="U10" s="199"/>
    </row>
    <row r="11" spans="1:28" x14ac:dyDescent="0.2">
      <c r="A11" s="57" t="s">
        <v>663</v>
      </c>
      <c r="B11" s="203" t="s">
        <v>489</v>
      </c>
      <c r="C11" s="128" t="s">
        <v>90</v>
      </c>
      <c r="D11" s="19" t="s">
        <v>88</v>
      </c>
      <c r="E11" s="19" t="s">
        <v>373</v>
      </c>
      <c r="F11" s="6" t="s">
        <v>472</v>
      </c>
      <c r="G11" s="216" t="s">
        <v>499</v>
      </c>
      <c r="H11" s="65">
        <f t="shared" ref="H11:H19" si="1">COUNTIF(I11:AK11, "WIN")/(COUNTIF(I11:AK11, "WIN")+COUNTIF(I11:AK11, "LOSE"))</f>
        <v>0.5714285714285714</v>
      </c>
      <c r="J11" s="5"/>
      <c r="K11" s="5"/>
      <c r="L11" s="322" t="s">
        <v>384</v>
      </c>
      <c r="M11" s="321" t="s">
        <v>270</v>
      </c>
      <c r="N11" s="321" t="s">
        <v>270</v>
      </c>
      <c r="O11" s="321" t="s">
        <v>270</v>
      </c>
      <c r="P11" s="320" t="s">
        <v>273</v>
      </c>
      <c r="Q11" s="199"/>
      <c r="R11" s="320" t="s">
        <v>273</v>
      </c>
      <c r="S11" s="321" t="s">
        <v>270</v>
      </c>
      <c r="T11" s="320" t="s">
        <v>273</v>
      </c>
      <c r="U11" s="199"/>
    </row>
    <row r="12" spans="1:28" x14ac:dyDescent="0.2">
      <c r="A12" s="57" t="s">
        <v>699</v>
      </c>
      <c r="B12" s="203" t="s">
        <v>489</v>
      </c>
      <c r="C12" s="128" t="s">
        <v>90</v>
      </c>
      <c r="D12" s="19" t="s">
        <v>88</v>
      </c>
      <c r="E12" s="19" t="s">
        <v>373</v>
      </c>
      <c r="F12" s="42" t="s">
        <v>372</v>
      </c>
      <c r="G12" s="216" t="s">
        <v>499</v>
      </c>
      <c r="H12" s="65">
        <f t="shared" si="1"/>
        <v>0.625</v>
      </c>
      <c r="J12" s="5"/>
      <c r="K12" s="5"/>
      <c r="L12" s="321" t="s">
        <v>270</v>
      </c>
      <c r="M12" s="321" t="s">
        <v>270</v>
      </c>
      <c r="N12" s="321" t="s">
        <v>270</v>
      </c>
      <c r="O12" s="321" t="s">
        <v>270</v>
      </c>
      <c r="P12" s="320" t="s">
        <v>273</v>
      </c>
      <c r="Q12" s="199"/>
      <c r="R12" s="320" t="s">
        <v>273</v>
      </c>
      <c r="S12" s="321" t="s">
        <v>270</v>
      </c>
      <c r="T12" s="320" t="s">
        <v>273</v>
      </c>
      <c r="U12" s="199"/>
    </row>
    <row r="13" spans="1:28" x14ac:dyDescent="0.2">
      <c r="A13" s="57" t="s">
        <v>700</v>
      </c>
      <c r="B13" s="203" t="s">
        <v>489</v>
      </c>
      <c r="C13" s="128" t="s">
        <v>90</v>
      </c>
      <c r="D13" s="19" t="s">
        <v>88</v>
      </c>
      <c r="E13" s="42" t="s">
        <v>542</v>
      </c>
      <c r="F13" s="6" t="s">
        <v>472</v>
      </c>
      <c r="G13" s="216" t="s">
        <v>380</v>
      </c>
      <c r="H13" s="65">
        <f t="shared" si="1"/>
        <v>0.625</v>
      </c>
      <c r="J13" s="5"/>
      <c r="K13" s="5"/>
      <c r="L13" s="321" t="s">
        <v>270</v>
      </c>
      <c r="M13" s="321" t="s">
        <v>270</v>
      </c>
      <c r="N13" s="321" t="s">
        <v>270</v>
      </c>
      <c r="O13" s="321" t="s">
        <v>270</v>
      </c>
      <c r="P13" s="320" t="s">
        <v>273</v>
      </c>
      <c r="Q13" s="199"/>
      <c r="R13" s="320" t="s">
        <v>273</v>
      </c>
      <c r="S13" s="321" t="s">
        <v>270</v>
      </c>
      <c r="T13" s="320" t="s">
        <v>273</v>
      </c>
      <c r="U13" s="199"/>
    </row>
    <row r="14" spans="1:28" x14ac:dyDescent="0.2">
      <c r="A14" s="57" t="s">
        <v>701</v>
      </c>
      <c r="B14" s="203" t="s">
        <v>489</v>
      </c>
      <c r="C14" s="128" t="s">
        <v>90</v>
      </c>
      <c r="D14" s="19" t="s">
        <v>88</v>
      </c>
      <c r="E14" s="42" t="s">
        <v>463</v>
      </c>
      <c r="F14" s="215" t="s">
        <v>657</v>
      </c>
      <c r="G14" s="216" t="s">
        <v>87</v>
      </c>
      <c r="H14" s="65">
        <f t="shared" si="1"/>
        <v>0.5</v>
      </c>
      <c r="J14" s="5"/>
      <c r="K14" s="5"/>
      <c r="L14" s="320" t="s">
        <v>273</v>
      </c>
      <c r="M14" s="321" t="s">
        <v>270</v>
      </c>
      <c r="N14" s="321" t="s">
        <v>270</v>
      </c>
      <c r="O14" s="320" t="s">
        <v>273</v>
      </c>
      <c r="P14" s="320" t="s">
        <v>273</v>
      </c>
      <c r="Q14" s="199"/>
      <c r="R14" s="320" t="s">
        <v>273</v>
      </c>
      <c r="S14" s="321" t="s">
        <v>270</v>
      </c>
      <c r="T14" s="321" t="s">
        <v>270</v>
      </c>
      <c r="U14" s="199"/>
    </row>
    <row r="15" spans="1:28" x14ac:dyDescent="0.2">
      <c r="A15" s="57" t="s">
        <v>702</v>
      </c>
      <c r="B15" s="203" t="s">
        <v>489</v>
      </c>
      <c r="C15" s="128" t="s">
        <v>90</v>
      </c>
      <c r="D15" s="19" t="s">
        <v>88</v>
      </c>
      <c r="E15" s="42" t="s">
        <v>498</v>
      </c>
      <c r="F15" s="215" t="s">
        <v>657</v>
      </c>
      <c r="G15" s="216" t="s">
        <v>87</v>
      </c>
      <c r="H15" s="65">
        <f t="shared" si="1"/>
        <v>0.66666666666666663</v>
      </c>
      <c r="J15" s="5"/>
      <c r="K15" s="5"/>
      <c r="L15" s="321" t="s">
        <v>270</v>
      </c>
      <c r="M15" s="321" t="s">
        <v>270</v>
      </c>
      <c r="N15" s="321" t="s">
        <v>270</v>
      </c>
      <c r="O15" s="321" t="s">
        <v>270</v>
      </c>
      <c r="P15" s="320" t="s">
        <v>273</v>
      </c>
      <c r="Q15" s="199"/>
      <c r="R15" s="320" t="s">
        <v>273</v>
      </c>
      <c r="S15" s="322" t="s">
        <v>605</v>
      </c>
      <c r="T15" s="322" t="s">
        <v>605</v>
      </c>
      <c r="U15" s="199"/>
    </row>
    <row r="16" spans="1:28" x14ac:dyDescent="0.2">
      <c r="A16" s="57" t="s">
        <v>703</v>
      </c>
      <c r="B16" s="203" t="s">
        <v>489</v>
      </c>
      <c r="C16" s="128" t="s">
        <v>90</v>
      </c>
      <c r="D16" s="19" t="s">
        <v>88</v>
      </c>
      <c r="E16" s="216" t="s">
        <v>380</v>
      </c>
      <c r="F16" s="215" t="s">
        <v>657</v>
      </c>
      <c r="G16" s="6" t="s">
        <v>599</v>
      </c>
      <c r="H16" s="65">
        <f t="shared" si="1"/>
        <v>0.125</v>
      </c>
      <c r="J16" s="5"/>
      <c r="K16" s="5"/>
      <c r="L16" s="320" t="s">
        <v>273</v>
      </c>
      <c r="M16" s="320" t="s">
        <v>273</v>
      </c>
      <c r="N16" s="320" t="s">
        <v>273</v>
      </c>
      <c r="O16" s="321" t="s">
        <v>270</v>
      </c>
      <c r="P16" s="320" t="s">
        <v>273</v>
      </c>
      <c r="Q16" s="199"/>
      <c r="R16" s="320" t="s">
        <v>273</v>
      </c>
      <c r="S16" s="320" t="s">
        <v>273</v>
      </c>
      <c r="T16" s="320" t="s">
        <v>273</v>
      </c>
      <c r="U16" s="199"/>
    </row>
    <row r="17" spans="1:28" x14ac:dyDescent="0.2">
      <c r="A17" s="57" t="s">
        <v>703</v>
      </c>
      <c r="B17" s="203" t="s">
        <v>489</v>
      </c>
      <c r="C17" s="128" t="s">
        <v>90</v>
      </c>
      <c r="D17" s="19" t="s">
        <v>88</v>
      </c>
      <c r="E17" s="216" t="s">
        <v>380</v>
      </c>
      <c r="F17" s="215" t="s">
        <v>657</v>
      </c>
      <c r="G17" s="19" t="s">
        <v>95</v>
      </c>
      <c r="H17" s="65">
        <f t="shared" si="1"/>
        <v>0.375</v>
      </c>
      <c r="J17" s="5"/>
      <c r="K17" s="5"/>
      <c r="L17" s="320" t="s">
        <v>273</v>
      </c>
      <c r="M17" s="321" t="s">
        <v>270</v>
      </c>
      <c r="N17" s="321" t="s">
        <v>270</v>
      </c>
      <c r="O17" s="321" t="s">
        <v>270</v>
      </c>
      <c r="P17" s="320" t="s">
        <v>273</v>
      </c>
      <c r="Q17" s="199"/>
      <c r="R17" s="320" t="s">
        <v>273</v>
      </c>
      <c r="S17" s="320" t="s">
        <v>273</v>
      </c>
      <c r="T17" s="320" t="s">
        <v>273</v>
      </c>
      <c r="U17" s="199"/>
    </row>
    <row r="18" spans="1:28" x14ac:dyDescent="0.2">
      <c r="A18" s="57" t="s">
        <v>704</v>
      </c>
      <c r="B18" s="179" t="s">
        <v>52</v>
      </c>
      <c r="C18" s="128" t="s">
        <v>90</v>
      </c>
      <c r="D18" s="218" t="s">
        <v>150</v>
      </c>
      <c r="E18" s="218" t="s">
        <v>151</v>
      </c>
      <c r="F18" s="42" t="s">
        <v>463</v>
      </c>
      <c r="G18" s="216" t="s">
        <v>87</v>
      </c>
      <c r="H18" s="65">
        <f t="shared" si="1"/>
        <v>0.625</v>
      </c>
      <c r="J18" s="5"/>
      <c r="K18" s="5"/>
      <c r="L18" s="320" t="s">
        <v>273</v>
      </c>
      <c r="M18" s="321" t="s">
        <v>270</v>
      </c>
      <c r="N18" s="321" t="s">
        <v>270</v>
      </c>
      <c r="O18" s="321" t="s">
        <v>270</v>
      </c>
      <c r="P18" s="320" t="s">
        <v>273</v>
      </c>
      <c r="Q18" s="199"/>
      <c r="R18" s="320" t="s">
        <v>273</v>
      </c>
      <c r="S18" s="321" t="s">
        <v>270</v>
      </c>
      <c r="T18" s="321" t="s">
        <v>270</v>
      </c>
      <c r="U18" s="199"/>
    </row>
    <row r="19" spans="1:28" x14ac:dyDescent="0.2">
      <c r="A19" s="57" t="s">
        <v>705</v>
      </c>
      <c r="B19" s="179" t="s">
        <v>52</v>
      </c>
      <c r="C19" s="42" t="s">
        <v>149</v>
      </c>
      <c r="D19" s="218" t="s">
        <v>150</v>
      </c>
      <c r="E19" s="218" t="s">
        <v>151</v>
      </c>
      <c r="F19" s="216" t="s">
        <v>87</v>
      </c>
      <c r="G19" s="128" t="s">
        <v>90</v>
      </c>
      <c r="H19" s="65">
        <f t="shared" si="1"/>
        <v>0.625</v>
      </c>
      <c r="J19" s="5"/>
      <c r="K19" s="5"/>
      <c r="L19" s="320" t="s">
        <v>273</v>
      </c>
      <c r="M19" s="321" t="s">
        <v>270</v>
      </c>
      <c r="N19" s="321" t="s">
        <v>270</v>
      </c>
      <c r="O19" s="321" t="s">
        <v>270</v>
      </c>
      <c r="P19" s="320" t="s">
        <v>273</v>
      </c>
      <c r="Q19" s="199"/>
      <c r="R19" s="320" t="s">
        <v>273</v>
      </c>
      <c r="S19" s="321" t="s">
        <v>270</v>
      </c>
      <c r="T19" s="321" t="s">
        <v>270</v>
      </c>
      <c r="U19" s="199"/>
    </row>
    <row r="20" spans="1:28" x14ac:dyDescent="0.2">
      <c r="A20" s="57" t="s">
        <v>695</v>
      </c>
      <c r="B20" s="179" t="s">
        <v>52</v>
      </c>
      <c r="C20" s="128" t="s">
        <v>90</v>
      </c>
      <c r="D20" s="218" t="s">
        <v>150</v>
      </c>
      <c r="E20" s="218" t="s">
        <v>151</v>
      </c>
      <c r="F20" s="42" t="s">
        <v>498</v>
      </c>
      <c r="G20" s="216" t="s">
        <v>87</v>
      </c>
      <c r="H20" s="65">
        <f>COUNTIF(I20:AK20, "WIN")/(COUNTIF(I20:AK20, "WIN")+COUNTIF(I20:AK20, "LOSE"))</f>
        <v>0.625</v>
      </c>
      <c r="J20" s="5"/>
      <c r="K20" s="5"/>
      <c r="L20" s="320" t="s">
        <v>273</v>
      </c>
      <c r="M20" s="321" t="s">
        <v>270</v>
      </c>
      <c r="N20" s="321" t="s">
        <v>270</v>
      </c>
      <c r="O20" s="321" t="s">
        <v>270</v>
      </c>
      <c r="P20" s="320" t="s">
        <v>273</v>
      </c>
      <c r="Q20" s="199"/>
      <c r="R20" s="320" t="s">
        <v>273</v>
      </c>
      <c r="S20" s="321" t="s">
        <v>270</v>
      </c>
      <c r="T20" s="321" t="s">
        <v>270</v>
      </c>
      <c r="U20" s="199"/>
    </row>
    <row r="21" spans="1:28" x14ac:dyDescent="0.2">
      <c r="A21" s="57" t="s">
        <v>563</v>
      </c>
      <c r="B21" s="203" t="s">
        <v>489</v>
      </c>
      <c r="C21" s="128" t="s">
        <v>90</v>
      </c>
      <c r="D21" s="19" t="s">
        <v>88</v>
      </c>
      <c r="E21" s="42" t="s">
        <v>498</v>
      </c>
      <c r="F21" s="6" t="s">
        <v>472</v>
      </c>
      <c r="G21" s="216" t="s">
        <v>380</v>
      </c>
      <c r="H21" s="65">
        <f>COUNTIF(I21:AK21, "WIN")/(COUNTIF(I21:AK21, "WIN")+COUNTIF(I21:AK21, "LOSE"))</f>
        <v>0.625</v>
      </c>
      <c r="J21" s="5"/>
      <c r="K21" s="5"/>
      <c r="L21" s="320" t="s">
        <v>273</v>
      </c>
      <c r="M21" s="321" t="s">
        <v>270</v>
      </c>
      <c r="N21" s="321" t="s">
        <v>270</v>
      </c>
      <c r="O21" s="321" t="s">
        <v>270</v>
      </c>
      <c r="P21" s="320" t="s">
        <v>273</v>
      </c>
      <c r="Q21" s="199"/>
      <c r="R21" s="320" t="s">
        <v>273</v>
      </c>
      <c r="S21" s="321" t="s">
        <v>270</v>
      </c>
      <c r="T21" s="321" t="s">
        <v>270</v>
      </c>
      <c r="U21" s="199"/>
    </row>
    <row r="22" spans="1:28" s="202" customFormat="1" ht="15" customHeight="1" x14ac:dyDescent="0.2"/>
    <row r="23" spans="1:28" x14ac:dyDescent="0.2">
      <c r="A23" s="57" t="s">
        <v>664</v>
      </c>
      <c r="B23" s="179" t="s">
        <v>52</v>
      </c>
      <c r="C23" s="42" t="s">
        <v>149</v>
      </c>
      <c r="D23" s="218" t="s">
        <v>378</v>
      </c>
      <c r="E23" s="218" t="s">
        <v>275</v>
      </c>
      <c r="F23" s="216" t="s">
        <v>375</v>
      </c>
      <c r="G23" s="6" t="s">
        <v>348</v>
      </c>
      <c r="H23" s="65">
        <f>COUNTIF(I23:AK23, "WIN")/(COUNTIF(I23:AK23, "WIN")+COUNTIF(I23:AK23, "LOSE"))</f>
        <v>0.125</v>
      </c>
      <c r="J23" s="5"/>
      <c r="K23" s="5"/>
      <c r="L23" s="320" t="s">
        <v>273</v>
      </c>
      <c r="M23" s="320" t="s">
        <v>273</v>
      </c>
      <c r="N23" s="320" t="s">
        <v>273</v>
      </c>
      <c r="O23" s="321" t="s">
        <v>270</v>
      </c>
      <c r="P23" s="320" t="s">
        <v>273</v>
      </c>
      <c r="Q23" s="199"/>
      <c r="R23" s="320" t="s">
        <v>273</v>
      </c>
      <c r="S23" s="320" t="s">
        <v>273</v>
      </c>
      <c r="T23" s="320" t="s">
        <v>273</v>
      </c>
      <c r="U23" s="199"/>
    </row>
    <row r="24" spans="1:28" x14ac:dyDescent="0.2">
      <c r="A24" s="57" t="s">
        <v>706</v>
      </c>
      <c r="B24" s="179" t="s">
        <v>52</v>
      </c>
      <c r="C24" s="42" t="s">
        <v>149</v>
      </c>
      <c r="D24" s="218" t="s">
        <v>378</v>
      </c>
      <c r="E24" s="218" t="s">
        <v>275</v>
      </c>
      <c r="F24" s="218" t="s">
        <v>281</v>
      </c>
      <c r="G24" s="6" t="s">
        <v>348</v>
      </c>
      <c r="H24" s="65">
        <f>COUNTIF(I24:AK24, "WIN")/(COUNTIF(I24:AK24, "WIN")+COUNTIF(I24:AK24, "LOSE"))</f>
        <v>0</v>
      </c>
      <c r="J24" s="5"/>
      <c r="K24" s="5"/>
      <c r="L24" s="320" t="s">
        <v>273</v>
      </c>
      <c r="M24" s="322" t="s">
        <v>384</v>
      </c>
      <c r="N24" s="320" t="s">
        <v>273</v>
      </c>
      <c r="O24" s="320" t="s">
        <v>273</v>
      </c>
      <c r="P24" s="320" t="s">
        <v>273</v>
      </c>
      <c r="Q24" s="199"/>
      <c r="R24" s="320" t="s">
        <v>273</v>
      </c>
      <c r="S24" s="320" t="s">
        <v>273</v>
      </c>
      <c r="T24" s="320" t="s">
        <v>273</v>
      </c>
      <c r="U24" s="199"/>
    </row>
    <row r="25" spans="1:28" s="202" customFormat="1" x14ac:dyDescent="0.2">
      <c r="A25" s="200"/>
      <c r="B25" s="200"/>
      <c r="C25" s="199"/>
      <c r="D25" s="199"/>
      <c r="E25" s="199"/>
      <c r="F25" s="199"/>
      <c r="G25" s="199"/>
      <c r="H25" s="200"/>
      <c r="I25" s="199"/>
      <c r="L25" s="199"/>
      <c r="M25" s="199"/>
      <c r="N25" s="199"/>
      <c r="O25" s="199"/>
      <c r="P25" s="199"/>
      <c r="Q25" s="199"/>
      <c r="R25" s="198"/>
      <c r="S25" s="198"/>
      <c r="T25" s="198"/>
      <c r="U25" s="199"/>
      <c r="V25" s="198"/>
      <c r="W25" s="198"/>
      <c r="X25" s="198"/>
      <c r="Y25" s="198"/>
      <c r="Z25" s="198"/>
      <c r="AA25" s="198"/>
      <c r="AB25" s="198"/>
    </row>
    <row r="26" spans="1:28" x14ac:dyDescent="0.2">
      <c r="A26" s="57" t="s">
        <v>665</v>
      </c>
      <c r="B26" s="203" t="s">
        <v>489</v>
      </c>
      <c r="C26" s="19" t="s">
        <v>198</v>
      </c>
      <c r="D26" s="42" t="s">
        <v>199</v>
      </c>
      <c r="E26" s="215" t="s">
        <v>543</v>
      </c>
      <c r="F26" s="250" t="s">
        <v>201</v>
      </c>
      <c r="G26" s="42" t="s">
        <v>372</v>
      </c>
      <c r="H26" s="65">
        <f>COUNTIF(I26:AK26, "WIN")/(COUNTIF(I26:AK26, "WIN")+COUNTIF(I26:AK26, "LOSE"))</f>
        <v>0.2857142857142857</v>
      </c>
      <c r="I26" s="199"/>
      <c r="J26" s="5"/>
      <c r="K26" s="5"/>
      <c r="L26" s="320" t="s">
        <v>273</v>
      </c>
      <c r="M26" s="321" t="s">
        <v>270</v>
      </c>
      <c r="N26" s="322" t="s">
        <v>384</v>
      </c>
      <c r="O26" s="320" t="s">
        <v>273</v>
      </c>
      <c r="P26" s="320" t="s">
        <v>273</v>
      </c>
      <c r="Q26" s="199"/>
      <c r="R26" s="321" t="s">
        <v>270</v>
      </c>
      <c r="S26" s="320" t="s">
        <v>273</v>
      </c>
      <c r="T26" s="320" t="s">
        <v>273</v>
      </c>
      <c r="U26" s="199"/>
    </row>
    <row r="27" spans="1:28" x14ac:dyDescent="0.2">
      <c r="A27" s="57" t="s">
        <v>679</v>
      </c>
      <c r="B27" s="203" t="s">
        <v>489</v>
      </c>
      <c r="C27" s="19" t="s">
        <v>198</v>
      </c>
      <c r="D27" s="19" t="s">
        <v>707</v>
      </c>
      <c r="E27" s="215" t="s">
        <v>543</v>
      </c>
      <c r="F27" s="250" t="s">
        <v>201</v>
      </c>
      <c r="G27" s="42" t="s">
        <v>199</v>
      </c>
      <c r="H27" s="65">
        <f>COUNTIF(I27:AK27, "WIN")/(COUNTIF(I27:AK27, "WIN")+COUNTIF(I27:AK27, "LOSE"))</f>
        <v>0.25</v>
      </c>
      <c r="I27" s="199"/>
      <c r="J27" s="5"/>
      <c r="K27" s="5"/>
      <c r="L27" s="320" t="s">
        <v>273</v>
      </c>
      <c r="M27" s="321" t="s">
        <v>270</v>
      </c>
      <c r="N27" s="320" t="s">
        <v>273</v>
      </c>
      <c r="O27" s="321" t="s">
        <v>270</v>
      </c>
      <c r="P27" s="320" t="s">
        <v>273</v>
      </c>
      <c r="Q27" s="199"/>
      <c r="R27" s="320" t="s">
        <v>273</v>
      </c>
      <c r="S27" s="320" t="s">
        <v>273</v>
      </c>
      <c r="T27" s="320" t="s">
        <v>273</v>
      </c>
      <c r="U27" s="199"/>
    </row>
    <row r="28" spans="1:28" s="202" customFormat="1" x14ac:dyDescent="0.2">
      <c r="A28" s="200"/>
      <c r="B28" s="200"/>
      <c r="C28" s="199"/>
      <c r="D28" s="199"/>
      <c r="E28" s="199"/>
      <c r="F28" s="199"/>
      <c r="G28" s="199"/>
      <c r="H28" s="200"/>
      <c r="I28" s="199"/>
      <c r="L28" s="199"/>
      <c r="M28" s="199"/>
      <c r="N28" s="199"/>
      <c r="O28" s="199"/>
      <c r="P28" s="199"/>
      <c r="Q28" s="199"/>
      <c r="U28" s="199"/>
    </row>
    <row r="29" spans="1:28" x14ac:dyDescent="0.2">
      <c r="A29" s="57" t="s">
        <v>564</v>
      </c>
      <c r="B29" s="179" t="s">
        <v>490</v>
      </c>
      <c r="C29" s="6" t="s">
        <v>209</v>
      </c>
      <c r="D29" s="6" t="s">
        <v>210</v>
      </c>
      <c r="E29" s="19" t="s">
        <v>211</v>
      </c>
      <c r="F29" s="6" t="s">
        <v>212</v>
      </c>
      <c r="G29" s="42" t="s">
        <v>213</v>
      </c>
      <c r="H29" s="65">
        <f>COUNTIF(I29:AK29, "WIN")/(COUNTIF(I29:AK29, "WIN")+COUNTIF(I29:AK29, "LOSE"))</f>
        <v>0.42857142857142855</v>
      </c>
      <c r="J29" s="5"/>
      <c r="K29" s="5"/>
      <c r="L29" s="320" t="s">
        <v>273</v>
      </c>
      <c r="M29" s="321" t="s">
        <v>270</v>
      </c>
      <c r="N29" s="320" t="s">
        <v>273</v>
      </c>
      <c r="O29" s="322" t="s">
        <v>384</v>
      </c>
      <c r="P29" s="321" t="s">
        <v>270</v>
      </c>
      <c r="Q29" s="199"/>
      <c r="R29" s="321" t="s">
        <v>270</v>
      </c>
      <c r="S29" s="320" t="s">
        <v>273</v>
      </c>
      <c r="T29" s="320" t="s">
        <v>273</v>
      </c>
      <c r="U29" s="199"/>
      <c r="Z29" s="71"/>
    </row>
    <row r="30" spans="1:28" x14ac:dyDescent="0.2">
      <c r="A30" s="57" t="s">
        <v>649</v>
      </c>
      <c r="B30" s="179" t="s">
        <v>490</v>
      </c>
      <c r="C30" s="6" t="s">
        <v>209</v>
      </c>
      <c r="D30" s="6" t="s">
        <v>376</v>
      </c>
      <c r="E30" s="6" t="s">
        <v>284</v>
      </c>
      <c r="F30" s="19" t="s">
        <v>697</v>
      </c>
      <c r="G30" s="42" t="s">
        <v>213</v>
      </c>
      <c r="H30" s="65">
        <f>COUNTIF(I30:AK30, "WIN")/(COUNTIF(I30:AK30, "WIN")+COUNTIF(I30:AK30, "LOSE"))</f>
        <v>0.5</v>
      </c>
      <c r="J30" s="5"/>
      <c r="K30" s="5"/>
      <c r="L30" s="320" t="s">
        <v>273</v>
      </c>
      <c r="M30" s="321" t="s">
        <v>270</v>
      </c>
      <c r="N30" s="321" t="s">
        <v>270</v>
      </c>
      <c r="O30" s="321" t="s">
        <v>270</v>
      </c>
      <c r="P30" s="321" t="s">
        <v>270</v>
      </c>
      <c r="Q30" s="199"/>
      <c r="R30" s="320" t="s">
        <v>273</v>
      </c>
      <c r="S30" s="320" t="s">
        <v>273</v>
      </c>
      <c r="T30" s="320" t="s">
        <v>273</v>
      </c>
      <c r="U30" s="199"/>
    </row>
    <row r="31" spans="1:28" s="202" customFormat="1" x14ac:dyDescent="0.2">
      <c r="A31" s="200"/>
      <c r="B31" s="200"/>
      <c r="C31" s="199"/>
      <c r="D31" s="199"/>
      <c r="E31" s="199"/>
      <c r="F31" s="199"/>
      <c r="G31" s="199"/>
      <c r="H31" s="200"/>
      <c r="I31" s="199"/>
      <c r="L31" s="199"/>
      <c r="M31" s="199"/>
      <c r="N31" s="199"/>
      <c r="O31" s="199"/>
      <c r="P31" s="199"/>
      <c r="Q31" s="199"/>
      <c r="R31" s="198"/>
      <c r="S31" s="198"/>
      <c r="T31" s="198"/>
      <c r="U31" s="199"/>
      <c r="V31" s="198"/>
      <c r="W31" s="198"/>
      <c r="X31" s="198"/>
      <c r="Y31" s="198"/>
      <c r="Z31" s="198"/>
      <c r="AA31" s="198"/>
      <c r="AB31" s="198"/>
    </row>
    <row r="32" spans="1:28" x14ac:dyDescent="0.2">
      <c r="A32" s="57" t="s">
        <v>666</v>
      </c>
      <c r="B32" s="179" t="s">
        <v>52</v>
      </c>
      <c r="C32" s="218" t="s">
        <v>1</v>
      </c>
      <c r="D32" s="6" t="s">
        <v>2</v>
      </c>
      <c r="E32" s="219" t="s">
        <v>520</v>
      </c>
      <c r="F32" s="42" t="s">
        <v>498</v>
      </c>
      <c r="G32" s="218" t="s">
        <v>281</v>
      </c>
      <c r="H32" s="65">
        <f t="shared" ref="H32:H38" si="2">COUNTIF(I32:AK32, "WIN")/(COUNTIF(I32:AK32, "WIN")+COUNTIF(I32:AK32, "LOSE"))</f>
        <v>0.66666666666666663</v>
      </c>
      <c r="J32" s="5"/>
      <c r="K32" s="5"/>
      <c r="L32" s="321" t="s">
        <v>270</v>
      </c>
      <c r="M32" s="321" t="s">
        <v>270</v>
      </c>
      <c r="N32" s="321" t="s">
        <v>270</v>
      </c>
      <c r="O32" s="322" t="s">
        <v>605</v>
      </c>
      <c r="P32" s="322" t="s">
        <v>384</v>
      </c>
      <c r="Q32" s="199"/>
      <c r="R32" s="320" t="s">
        <v>273</v>
      </c>
      <c r="S32" s="320" t="s">
        <v>273</v>
      </c>
      <c r="T32" s="321" t="s">
        <v>270</v>
      </c>
      <c r="U32" s="199"/>
    </row>
    <row r="33" spans="1:23" x14ac:dyDescent="0.2">
      <c r="A33" s="57" t="s">
        <v>708</v>
      </c>
      <c r="B33" s="179" t="s">
        <v>52</v>
      </c>
      <c r="C33" s="218" t="s">
        <v>1</v>
      </c>
      <c r="D33" s="6" t="s">
        <v>2</v>
      </c>
      <c r="E33" s="219" t="s">
        <v>520</v>
      </c>
      <c r="F33" s="42" t="s">
        <v>463</v>
      </c>
      <c r="G33" s="218" t="s">
        <v>281</v>
      </c>
      <c r="H33" s="65">
        <f t="shared" si="2"/>
        <v>0.42857142857142855</v>
      </c>
      <c r="J33" s="5"/>
      <c r="K33" s="5"/>
      <c r="L33" s="320" t="s">
        <v>273</v>
      </c>
      <c r="M33" s="321" t="s">
        <v>270</v>
      </c>
      <c r="N33" s="321" t="s">
        <v>270</v>
      </c>
      <c r="O33" s="322" t="s">
        <v>605</v>
      </c>
      <c r="P33" s="320" t="s">
        <v>273</v>
      </c>
      <c r="Q33" s="199"/>
      <c r="R33" s="320" t="s">
        <v>273</v>
      </c>
      <c r="S33" s="320" t="s">
        <v>273</v>
      </c>
      <c r="T33" s="321" t="s">
        <v>270</v>
      </c>
      <c r="U33" s="199"/>
    </row>
    <row r="34" spans="1:23" x14ac:dyDescent="0.2">
      <c r="A34" s="57" t="s">
        <v>709</v>
      </c>
      <c r="B34" s="179" t="s">
        <v>52</v>
      </c>
      <c r="C34" s="218" t="s">
        <v>1</v>
      </c>
      <c r="D34" s="6" t="s">
        <v>2</v>
      </c>
      <c r="E34" s="219" t="s">
        <v>520</v>
      </c>
      <c r="F34" s="42" t="s">
        <v>498</v>
      </c>
      <c r="G34" s="219" t="s">
        <v>164</v>
      </c>
      <c r="H34" s="65">
        <f t="shared" si="2"/>
        <v>0.5</v>
      </c>
      <c r="J34" s="5"/>
      <c r="K34" s="5"/>
      <c r="L34" s="320" t="s">
        <v>273</v>
      </c>
      <c r="M34" s="321" t="s">
        <v>270</v>
      </c>
      <c r="N34" s="321" t="s">
        <v>270</v>
      </c>
      <c r="O34" s="322" t="s">
        <v>605</v>
      </c>
      <c r="P34" s="322" t="s">
        <v>605</v>
      </c>
      <c r="Q34" s="199"/>
      <c r="R34" s="320" t="s">
        <v>273</v>
      </c>
      <c r="S34" s="320" t="s">
        <v>273</v>
      </c>
      <c r="T34" s="321" t="s">
        <v>270</v>
      </c>
      <c r="U34" s="199"/>
    </row>
    <row r="35" spans="1:23" x14ac:dyDescent="0.2">
      <c r="A35" s="57" t="s">
        <v>710</v>
      </c>
      <c r="B35" s="179" t="s">
        <v>52</v>
      </c>
      <c r="C35" s="218" t="s">
        <v>1</v>
      </c>
      <c r="D35" s="6" t="s">
        <v>2</v>
      </c>
      <c r="E35" s="219" t="s">
        <v>520</v>
      </c>
      <c r="F35" s="42" t="s">
        <v>498</v>
      </c>
      <c r="G35" s="42" t="s">
        <v>149</v>
      </c>
      <c r="H35" s="65">
        <f t="shared" si="2"/>
        <v>0.7142857142857143</v>
      </c>
      <c r="J35" s="5"/>
      <c r="K35" s="5"/>
      <c r="L35" s="321" t="s">
        <v>270</v>
      </c>
      <c r="M35" s="321" t="s">
        <v>270</v>
      </c>
      <c r="N35" s="321" t="s">
        <v>270</v>
      </c>
      <c r="O35" s="321" t="s">
        <v>270</v>
      </c>
      <c r="P35" s="322" t="s">
        <v>605</v>
      </c>
      <c r="Q35" s="199"/>
      <c r="R35" s="320" t="s">
        <v>273</v>
      </c>
      <c r="S35" s="320" t="s">
        <v>273</v>
      </c>
      <c r="T35" s="321" t="s">
        <v>270</v>
      </c>
      <c r="U35" s="199"/>
    </row>
    <row r="36" spans="1:23" x14ac:dyDescent="0.2">
      <c r="A36" s="57" t="s">
        <v>711</v>
      </c>
      <c r="B36" s="179" t="s">
        <v>52</v>
      </c>
      <c r="C36" s="42" t="s">
        <v>149</v>
      </c>
      <c r="D36" s="6" t="s">
        <v>2</v>
      </c>
      <c r="E36" s="219" t="s">
        <v>520</v>
      </c>
      <c r="F36" s="218" t="s">
        <v>1</v>
      </c>
      <c r="G36" s="42" t="s">
        <v>498</v>
      </c>
      <c r="H36" s="65">
        <f t="shared" si="2"/>
        <v>0.75</v>
      </c>
      <c r="J36" s="5"/>
      <c r="K36" s="5"/>
      <c r="L36" s="321" t="s">
        <v>270</v>
      </c>
      <c r="M36" s="321" t="s">
        <v>270</v>
      </c>
      <c r="N36" s="321" t="s">
        <v>270</v>
      </c>
      <c r="O36" s="321" t="s">
        <v>270</v>
      </c>
      <c r="P36" s="320" t="s">
        <v>273</v>
      </c>
      <c r="Q36" s="199"/>
      <c r="R36" s="320" t="s">
        <v>273</v>
      </c>
      <c r="S36" s="321" t="s">
        <v>270</v>
      </c>
      <c r="T36" s="321" t="s">
        <v>270</v>
      </c>
      <c r="U36" s="199"/>
    </row>
    <row r="37" spans="1:23" x14ac:dyDescent="0.2">
      <c r="A37" s="57" t="s">
        <v>698</v>
      </c>
      <c r="B37" s="179" t="s">
        <v>52</v>
      </c>
      <c r="C37" s="42" t="s">
        <v>149</v>
      </c>
      <c r="D37" s="6" t="s">
        <v>2</v>
      </c>
      <c r="E37" s="219" t="s">
        <v>520</v>
      </c>
      <c r="F37" s="219" t="s">
        <v>164</v>
      </c>
      <c r="G37" s="218" t="s">
        <v>1</v>
      </c>
      <c r="H37" s="65">
        <f t="shared" si="2"/>
        <v>1</v>
      </c>
      <c r="J37" s="5"/>
      <c r="K37" s="5"/>
      <c r="L37" s="321" t="s">
        <v>270</v>
      </c>
      <c r="M37" s="321" t="s">
        <v>270</v>
      </c>
      <c r="N37" s="321" t="s">
        <v>270</v>
      </c>
      <c r="O37" s="321" t="s">
        <v>270</v>
      </c>
      <c r="P37" s="321" t="s">
        <v>270</v>
      </c>
      <c r="Q37" s="199"/>
      <c r="R37" s="321" t="s">
        <v>270</v>
      </c>
      <c r="S37" s="321" t="s">
        <v>270</v>
      </c>
      <c r="T37" s="321" t="s">
        <v>270</v>
      </c>
      <c r="U37" s="199"/>
    </row>
    <row r="38" spans="1:23" x14ac:dyDescent="0.2">
      <c r="A38" s="57" t="s">
        <v>712</v>
      </c>
      <c r="B38" s="179" t="s">
        <v>52</v>
      </c>
      <c r="C38" s="218" t="s">
        <v>1</v>
      </c>
      <c r="D38" s="6" t="s">
        <v>2</v>
      </c>
      <c r="E38" s="219" t="s">
        <v>520</v>
      </c>
      <c r="F38" s="219" t="s">
        <v>164</v>
      </c>
      <c r="G38" s="42" t="s">
        <v>213</v>
      </c>
      <c r="H38" s="65">
        <f t="shared" si="2"/>
        <v>1</v>
      </c>
      <c r="J38" s="5"/>
      <c r="K38" s="5"/>
      <c r="L38" s="321" t="s">
        <v>270</v>
      </c>
      <c r="M38" s="321" t="s">
        <v>270</v>
      </c>
      <c r="N38" s="321" t="s">
        <v>270</v>
      </c>
      <c r="O38" s="321" t="s">
        <v>270</v>
      </c>
      <c r="P38" s="321" t="s">
        <v>270</v>
      </c>
      <c r="Q38" s="199"/>
      <c r="R38" s="321" t="s">
        <v>270</v>
      </c>
      <c r="S38" s="321" t="s">
        <v>270</v>
      </c>
      <c r="T38" s="321" t="s">
        <v>270</v>
      </c>
      <c r="U38" s="199"/>
    </row>
    <row r="39" spans="1:23" s="202" customFormat="1" x14ac:dyDescent="0.2">
      <c r="A39" s="200"/>
      <c r="B39" s="200"/>
      <c r="C39" s="199"/>
      <c r="D39" s="199"/>
      <c r="E39" s="199"/>
      <c r="F39" s="199"/>
      <c r="G39" s="199"/>
      <c r="H39" s="200"/>
      <c r="I39" s="199"/>
      <c r="L39" s="199"/>
      <c r="M39" s="199"/>
      <c r="N39" s="199"/>
      <c r="O39" s="199"/>
      <c r="P39" s="199"/>
      <c r="Q39" s="199"/>
      <c r="U39" s="199"/>
    </row>
    <row r="40" spans="1:23" x14ac:dyDescent="0.2">
      <c r="A40" s="57" t="s">
        <v>687</v>
      </c>
      <c r="B40" s="203" t="s">
        <v>368</v>
      </c>
      <c r="C40" s="19" t="s">
        <v>88</v>
      </c>
      <c r="D40" s="6" t="s">
        <v>599</v>
      </c>
      <c r="E40" s="19" t="s">
        <v>386</v>
      </c>
      <c r="F40" s="216" t="s">
        <v>382</v>
      </c>
      <c r="G40" s="6" t="s">
        <v>348</v>
      </c>
      <c r="H40" s="65">
        <f>COUNTIF(I40:AK40, "WIN")/(COUNTIF(I40:AK40, "WIN")+COUNTIF(I40:AK40, "LOSE"))</f>
        <v>0.5714285714285714</v>
      </c>
      <c r="J40" s="5"/>
      <c r="K40" s="5"/>
      <c r="L40" s="320" t="s">
        <v>273</v>
      </c>
      <c r="M40" s="321" t="s">
        <v>270</v>
      </c>
      <c r="N40" s="321" t="s">
        <v>270</v>
      </c>
      <c r="O40" s="321" t="s">
        <v>270</v>
      </c>
      <c r="P40" s="320" t="s">
        <v>273</v>
      </c>
      <c r="Q40" s="199"/>
      <c r="R40" s="321" t="s">
        <v>270</v>
      </c>
      <c r="S40" s="320" t="s">
        <v>273</v>
      </c>
      <c r="T40" s="322" t="s">
        <v>384</v>
      </c>
      <c r="U40" s="199"/>
    </row>
    <row r="41" spans="1:23" x14ac:dyDescent="0.2">
      <c r="A41" s="57" t="s">
        <v>713</v>
      </c>
      <c r="B41" s="203" t="s">
        <v>368</v>
      </c>
      <c r="C41" s="19" t="s">
        <v>88</v>
      </c>
      <c r="D41" s="216" t="s">
        <v>382</v>
      </c>
      <c r="E41" s="19" t="s">
        <v>386</v>
      </c>
      <c r="F41" s="6" t="s">
        <v>348</v>
      </c>
      <c r="G41" s="6" t="s">
        <v>599</v>
      </c>
      <c r="H41" s="65">
        <f>COUNTIF(I41:AK41, "WIN")/(COUNTIF(I41:AK41, "WIN")+COUNTIF(I41:AK41, "LOSE"))</f>
        <v>0.5</v>
      </c>
      <c r="J41" s="5"/>
      <c r="K41" s="5"/>
      <c r="L41" s="320" t="s">
        <v>273</v>
      </c>
      <c r="M41" s="320" t="s">
        <v>273</v>
      </c>
      <c r="N41" s="321" t="s">
        <v>270</v>
      </c>
      <c r="O41" s="322" t="s">
        <v>384</v>
      </c>
      <c r="P41" s="322" t="s">
        <v>605</v>
      </c>
      <c r="Q41" s="199"/>
      <c r="R41" s="321" t="s">
        <v>270</v>
      </c>
      <c r="S41" s="320" t="s">
        <v>273</v>
      </c>
      <c r="T41" s="321" t="s">
        <v>270</v>
      </c>
      <c r="U41" s="199"/>
    </row>
    <row r="42" spans="1:23" x14ac:dyDescent="0.2">
      <c r="A42" s="57" t="s">
        <v>714</v>
      </c>
      <c r="B42" s="203" t="s">
        <v>368</v>
      </c>
      <c r="C42" s="19" t="s">
        <v>88</v>
      </c>
      <c r="D42" s="19" t="s">
        <v>386</v>
      </c>
      <c r="E42" s="6" t="s">
        <v>348</v>
      </c>
      <c r="F42" s="6" t="s">
        <v>599</v>
      </c>
      <c r="G42" s="216" t="s">
        <v>382</v>
      </c>
      <c r="H42" s="65">
        <f>COUNTIF(I42:AK42, "WIN")/(COUNTIF(I42:AK42, "WIN")+COUNTIF(I42:AK42, "LOSE"))</f>
        <v>0.5</v>
      </c>
      <c r="J42" s="5"/>
      <c r="K42" s="5"/>
      <c r="L42" s="320" t="s">
        <v>273</v>
      </c>
      <c r="M42" s="320" t="s">
        <v>273</v>
      </c>
      <c r="N42" s="321" t="s">
        <v>270</v>
      </c>
      <c r="O42" s="321" t="s">
        <v>270</v>
      </c>
      <c r="P42" s="320" t="s">
        <v>273</v>
      </c>
      <c r="Q42" s="199"/>
      <c r="R42" s="321" t="s">
        <v>270</v>
      </c>
      <c r="S42" s="320" t="s">
        <v>273</v>
      </c>
      <c r="T42" s="321" t="s">
        <v>270</v>
      </c>
      <c r="U42" s="199"/>
    </row>
    <row r="43" spans="1:23" x14ac:dyDescent="0.2">
      <c r="A43" s="57" t="s">
        <v>690</v>
      </c>
      <c r="B43" s="203" t="s">
        <v>368</v>
      </c>
      <c r="C43" s="216" t="s">
        <v>382</v>
      </c>
      <c r="D43" s="19" t="s">
        <v>555</v>
      </c>
      <c r="E43" s="6" t="s">
        <v>599</v>
      </c>
      <c r="F43" s="19" t="s">
        <v>386</v>
      </c>
      <c r="G43" s="19" t="s">
        <v>95</v>
      </c>
      <c r="H43" s="65">
        <f>COUNTIF(I43:AK43, "WIN")/(COUNTIF(I43:AK43, "WIN")+COUNTIF(I43:AK43, "LOSE"))</f>
        <v>0.25</v>
      </c>
      <c r="J43" s="5"/>
      <c r="K43" s="5"/>
      <c r="L43" s="320" t="s">
        <v>273</v>
      </c>
      <c r="M43" s="320" t="s">
        <v>273</v>
      </c>
      <c r="N43" s="320" t="s">
        <v>273</v>
      </c>
      <c r="O43" s="321" t="s">
        <v>270</v>
      </c>
      <c r="P43" s="321" t="s">
        <v>270</v>
      </c>
      <c r="Q43" s="199"/>
      <c r="R43" s="320" t="s">
        <v>273</v>
      </c>
      <c r="S43" s="320" t="s">
        <v>273</v>
      </c>
      <c r="T43" s="320" t="s">
        <v>273</v>
      </c>
      <c r="U43" s="199"/>
    </row>
    <row r="44" spans="1:23" s="202" customFormat="1" x14ac:dyDescent="0.2">
      <c r="A44" s="200"/>
      <c r="B44" s="200"/>
      <c r="C44" s="199"/>
      <c r="D44" s="199"/>
      <c r="E44" s="199"/>
      <c r="F44" s="199"/>
      <c r="G44" s="199"/>
      <c r="H44" s="200"/>
      <c r="I44" s="199"/>
      <c r="L44" s="199"/>
      <c r="M44" s="199"/>
      <c r="N44" s="199"/>
      <c r="O44" s="199"/>
      <c r="P44" s="199"/>
      <c r="Q44" s="199"/>
      <c r="U44" s="199"/>
    </row>
    <row r="45" spans="1:23" ht="15" customHeight="1" x14ac:dyDescent="0.2">
      <c r="A45" s="57" t="s">
        <v>715</v>
      </c>
      <c r="B45" s="179" t="s">
        <v>52</v>
      </c>
      <c r="C45" s="128" t="s">
        <v>595</v>
      </c>
      <c r="D45" s="19" t="s">
        <v>88</v>
      </c>
      <c r="E45" s="6" t="s">
        <v>472</v>
      </c>
      <c r="F45" s="42" t="s">
        <v>6</v>
      </c>
      <c r="G45" s="216" t="s">
        <v>87</v>
      </c>
      <c r="H45" s="65">
        <f t="shared" ref="H45" si="3">COUNTIF(I45:AK45, "WIN")/(COUNTIF(I45:AK45, "WIN")+COUNTIF(I45:AK45, "LOSE"))</f>
        <v>0.375</v>
      </c>
      <c r="J45" s="5"/>
      <c r="K45" s="5"/>
      <c r="L45" s="320" t="s">
        <v>273</v>
      </c>
      <c r="M45" s="321" t="s">
        <v>270</v>
      </c>
      <c r="N45" s="321" t="s">
        <v>270</v>
      </c>
      <c r="O45" s="320" t="s">
        <v>273</v>
      </c>
      <c r="P45" s="320" t="s">
        <v>273</v>
      </c>
      <c r="Q45" s="199"/>
      <c r="R45" s="320" t="s">
        <v>273</v>
      </c>
      <c r="S45" s="320" t="s">
        <v>273</v>
      </c>
      <c r="T45" s="321" t="s">
        <v>270</v>
      </c>
      <c r="U45" s="199"/>
    </row>
    <row r="46" spans="1:23" ht="15" customHeight="1" x14ac:dyDescent="0.2">
      <c r="J46" s="5"/>
      <c r="K46" s="5"/>
    </row>
    <row r="47" spans="1:23" ht="15" customHeight="1" x14ac:dyDescent="0.2">
      <c r="J47" s="5"/>
      <c r="K47" s="5"/>
    </row>
    <row r="48" spans="1:23" ht="15" customHeight="1" x14ac:dyDescent="0.2">
      <c r="J48" s="5"/>
      <c r="K48" s="5"/>
      <c r="W48" s="320" t="s">
        <v>273</v>
      </c>
    </row>
    <row r="49" spans="23:25" ht="15" customHeight="1" x14ac:dyDescent="0.2">
      <c r="W49" s="321" t="s">
        <v>270</v>
      </c>
      <c r="Y49" s="72"/>
    </row>
    <row r="50" spans="23:25" ht="15" customHeight="1" x14ac:dyDescent="0.2">
      <c r="W50" s="322" t="s">
        <v>384</v>
      </c>
    </row>
  </sheetData>
  <phoneticPr fontId="43" type="noConversion"/>
  <conditionalFormatting sqref="L9:M9 O9:P9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9:P9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Q9:XFD9 H1:H7 A9:B9 H9:I9 H10:H1048576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67E1-85A4-8845-88AD-17C3B6D2BA5B}">
  <dimension ref="A2:AN452"/>
  <sheetViews>
    <sheetView topLeftCell="A379" zoomScale="85" zoomScaleNormal="85" workbookViewId="0">
      <pane xSplit="1" topLeftCell="B379" activePane="topRight" state="frozen"/>
      <selection activeCell="T20" sqref="T20"/>
      <selection pane="topRight" activeCell="T20" sqref="T20"/>
    </sheetView>
  </sheetViews>
  <sheetFormatPr defaultColWidth="9.01171875" defaultRowHeight="15" x14ac:dyDescent="0.2"/>
  <cols>
    <col min="1" max="1" width="8.203125" style="13" customWidth="1"/>
    <col min="2" max="2" width="9.55078125" style="13" bestFit="1" customWidth="1"/>
    <col min="3" max="3" width="1.74609375" style="13" customWidth="1"/>
    <col min="4" max="4" width="10.22265625" style="13" bestFit="1" customWidth="1"/>
    <col min="5" max="5" width="1.74609375" style="13" customWidth="1"/>
    <col min="6" max="6" width="10.22265625" style="13" bestFit="1" customWidth="1"/>
    <col min="7" max="7" width="1.74609375" style="13" customWidth="1"/>
    <col min="8" max="8" width="9.55078125" style="13" bestFit="1" customWidth="1"/>
    <col min="9" max="9" width="1.74609375" style="13" customWidth="1"/>
    <col min="10" max="10" width="10.22265625" style="13" customWidth="1"/>
    <col min="11" max="11" width="2.28515625" style="13" customWidth="1"/>
    <col min="12" max="12" width="9.28125" style="13" customWidth="1"/>
    <col min="13" max="13" width="2.5546875" style="13" customWidth="1"/>
    <col min="14" max="14" width="9.01171875" style="13"/>
    <col min="15" max="15" width="1.74609375" style="13" customWidth="1"/>
    <col min="16" max="16" width="9.01171875" style="109"/>
    <col min="17" max="17" width="1.74609375" style="13" customWidth="1"/>
    <col min="18" max="18" width="9.01171875" style="109"/>
    <col min="19" max="19" width="1.74609375" style="13" customWidth="1"/>
    <col min="20" max="20" width="9.01171875" style="109"/>
    <col min="21" max="21" width="1.74609375" style="13" customWidth="1"/>
    <col min="22" max="22" width="9.01171875" style="109"/>
    <col min="23" max="23" width="1.74609375" style="13" customWidth="1"/>
    <col min="24" max="24" width="9.01171875" style="13"/>
    <col min="25" max="25" width="1.74609375" style="13" customWidth="1"/>
    <col min="26" max="26" width="9.01171875" style="13"/>
    <col min="27" max="27" width="1.07421875" style="13" customWidth="1"/>
    <col min="28" max="28" width="9.81640625" style="13" customWidth="1"/>
    <col min="29" max="29" width="1.74609375" style="13" customWidth="1"/>
    <col min="30" max="30" width="9.01171875" style="13"/>
    <col min="31" max="31" width="2.6875" style="13" customWidth="1"/>
    <col min="32" max="32" width="9.28125" style="13" bestFit="1" customWidth="1"/>
    <col min="33" max="33" width="1.74609375" style="13" customWidth="1"/>
    <col min="34" max="34" width="9.28125" style="13" bestFit="1" customWidth="1"/>
    <col min="35" max="35" width="2.41796875" style="13" customWidth="1"/>
    <col min="36" max="36" width="9.01171875" style="13" bestFit="1"/>
    <col min="37" max="16384" width="9.01171875" style="13"/>
  </cols>
  <sheetData>
    <row r="2" spans="1:40" x14ac:dyDescent="0.2">
      <c r="A2" s="108"/>
      <c r="B2" s="108" t="s">
        <v>87</v>
      </c>
      <c r="C2" s="108"/>
      <c r="D2" s="108" t="s">
        <v>7</v>
      </c>
      <c r="E2" s="84"/>
      <c r="F2" s="108" t="s">
        <v>6</v>
      </c>
      <c r="G2" s="108"/>
      <c r="H2" s="108" t="s">
        <v>223</v>
      </c>
      <c r="I2" s="84"/>
      <c r="J2" s="108" t="s">
        <v>202</v>
      </c>
      <c r="K2" s="84"/>
      <c r="L2" s="108" t="s">
        <v>149</v>
      </c>
      <c r="M2" s="108"/>
      <c r="N2" s="108" t="s">
        <v>224</v>
      </c>
      <c r="O2" s="84"/>
      <c r="Q2" s="84"/>
      <c r="S2" s="84"/>
      <c r="U2" s="84"/>
      <c r="W2" s="84"/>
      <c r="X2" s="108" t="s">
        <v>16</v>
      </c>
      <c r="Y2" s="84"/>
      <c r="Z2" s="108" t="s">
        <v>213</v>
      </c>
      <c r="AA2" s="84"/>
      <c r="AB2" s="108" t="s">
        <v>11</v>
      </c>
      <c r="AC2" s="84"/>
      <c r="AD2" s="108" t="s">
        <v>18</v>
      </c>
      <c r="AE2" s="84"/>
      <c r="AF2" s="108" t="s">
        <v>199</v>
      </c>
      <c r="AH2" s="110" t="s">
        <v>227</v>
      </c>
      <c r="AJ2" s="111" t="s">
        <v>228</v>
      </c>
      <c r="AL2" s="112" t="s">
        <v>229</v>
      </c>
    </row>
    <row r="3" spans="1:40" x14ac:dyDescent="0.2">
      <c r="A3" s="84"/>
      <c r="B3" s="84" t="s">
        <v>230</v>
      </c>
      <c r="C3" s="84"/>
      <c r="D3" s="84" t="s">
        <v>230</v>
      </c>
      <c r="E3" s="84"/>
      <c r="F3" s="84" t="s">
        <v>231</v>
      </c>
      <c r="G3" s="84"/>
      <c r="H3" s="84" t="s">
        <v>231</v>
      </c>
      <c r="I3" s="84"/>
      <c r="J3" s="84" t="s">
        <v>230</v>
      </c>
      <c r="K3" s="84"/>
      <c r="L3" s="84" t="s">
        <v>230</v>
      </c>
      <c r="M3" s="84"/>
      <c r="N3" s="84" t="s">
        <v>231</v>
      </c>
      <c r="O3" s="84"/>
      <c r="Q3" s="84"/>
      <c r="S3" s="84"/>
      <c r="U3" s="84"/>
      <c r="W3" s="84"/>
      <c r="X3" s="84" t="s">
        <v>232</v>
      </c>
      <c r="Y3" s="84"/>
      <c r="Z3" s="84" t="s">
        <v>233</v>
      </c>
      <c r="AA3" s="84"/>
      <c r="AB3" s="84" t="s">
        <v>230</v>
      </c>
      <c r="AC3" s="84"/>
      <c r="AD3" s="84" t="s">
        <v>234</v>
      </c>
      <c r="AE3" s="84"/>
      <c r="AF3" s="84" t="s">
        <v>234</v>
      </c>
      <c r="AH3" s="110" t="s">
        <v>114</v>
      </c>
      <c r="AJ3" s="111" t="s">
        <v>133</v>
      </c>
      <c r="AL3" s="112" t="s">
        <v>236</v>
      </c>
    </row>
    <row r="4" spans="1:40" x14ac:dyDescent="0.2">
      <c r="A4" s="108" t="s">
        <v>52</v>
      </c>
      <c r="B4" s="83">
        <v>31.95</v>
      </c>
      <c r="C4" s="83"/>
      <c r="D4" s="113">
        <v>13.8</v>
      </c>
      <c r="E4" s="84"/>
      <c r="F4" s="113">
        <v>18</v>
      </c>
      <c r="G4" s="84"/>
      <c r="H4" s="114">
        <v>18</v>
      </c>
      <c r="I4" s="84"/>
      <c r="J4" s="115">
        <v>11.6</v>
      </c>
      <c r="K4" s="116"/>
      <c r="L4" s="115">
        <v>11.2</v>
      </c>
      <c r="M4" s="115"/>
      <c r="N4" s="104">
        <v>8</v>
      </c>
      <c r="O4" s="115"/>
      <c r="Q4" s="115"/>
      <c r="S4" s="115"/>
      <c r="U4" s="115"/>
      <c r="W4" s="115"/>
      <c r="X4" s="104">
        <v>4.8</v>
      </c>
      <c r="Y4" s="115"/>
      <c r="Z4" s="104">
        <v>1.75</v>
      </c>
      <c r="AA4" s="115"/>
      <c r="AB4" s="115">
        <v>11.2</v>
      </c>
      <c r="AC4" s="115"/>
      <c r="AD4" s="104">
        <v>4.2</v>
      </c>
      <c r="AE4" s="115"/>
      <c r="AF4" s="104">
        <v>5.25</v>
      </c>
      <c r="AH4" s="117" t="s">
        <v>237</v>
      </c>
      <c r="AJ4" s="118" t="s">
        <v>238</v>
      </c>
      <c r="AL4" s="119" t="s">
        <v>239</v>
      </c>
    </row>
    <row r="5" spans="1:40" x14ac:dyDescent="0.2">
      <c r="A5" s="108" t="s">
        <v>53</v>
      </c>
      <c r="B5" s="83">
        <v>31.95</v>
      </c>
      <c r="C5" s="83"/>
      <c r="D5" s="113">
        <v>18.399999999999999</v>
      </c>
      <c r="E5" s="84"/>
      <c r="F5" s="113">
        <v>22.5</v>
      </c>
      <c r="G5" s="84"/>
      <c r="H5" s="113">
        <v>22.5</v>
      </c>
      <c r="I5" s="84"/>
      <c r="J5" s="115">
        <v>11.6</v>
      </c>
      <c r="K5" s="116"/>
      <c r="L5" s="115">
        <v>11.2</v>
      </c>
      <c r="M5" s="115"/>
      <c r="N5" s="104">
        <v>10</v>
      </c>
      <c r="O5" s="115"/>
      <c r="Q5" s="115"/>
      <c r="S5" s="115"/>
      <c r="U5" s="115"/>
      <c r="W5" s="115"/>
      <c r="X5" s="104">
        <v>5.85</v>
      </c>
      <c r="Y5" s="115"/>
      <c r="Z5" s="104">
        <v>2.5499999999999998</v>
      </c>
      <c r="AA5" s="115"/>
      <c r="AB5" s="115">
        <v>11.2</v>
      </c>
      <c r="AC5" s="115"/>
      <c r="AD5" s="104">
        <v>5.4</v>
      </c>
      <c r="AE5" s="115"/>
      <c r="AF5" s="104">
        <v>6.75</v>
      </c>
      <c r="AH5" s="117" t="s">
        <v>107</v>
      </c>
      <c r="AJ5" s="118" t="s">
        <v>132</v>
      </c>
      <c r="AL5" s="119" t="s">
        <v>240</v>
      </c>
    </row>
    <row r="6" spans="1:40" x14ac:dyDescent="0.2">
      <c r="A6" s="108" t="s">
        <v>54</v>
      </c>
      <c r="B6" s="83">
        <v>46.15</v>
      </c>
      <c r="C6" s="83"/>
      <c r="D6" s="113">
        <v>23</v>
      </c>
      <c r="E6" s="84"/>
      <c r="F6" s="113">
        <v>27</v>
      </c>
      <c r="G6" s="84"/>
      <c r="H6" s="113">
        <v>27</v>
      </c>
      <c r="I6" s="84"/>
      <c r="J6" s="115">
        <v>17.399999999999999</v>
      </c>
      <c r="K6" s="116"/>
      <c r="L6" s="115">
        <v>16.8</v>
      </c>
      <c r="M6" s="115"/>
      <c r="N6" s="104">
        <v>12</v>
      </c>
      <c r="O6" s="115"/>
      <c r="Q6" s="115"/>
      <c r="S6" s="115"/>
      <c r="U6" s="115"/>
      <c r="W6" s="115"/>
      <c r="X6" s="104">
        <v>8.1</v>
      </c>
      <c r="Y6" s="115"/>
      <c r="Z6" s="104">
        <v>3.6</v>
      </c>
      <c r="AA6" s="115"/>
      <c r="AB6" s="115">
        <v>16.8</v>
      </c>
      <c r="AC6" s="115"/>
      <c r="AD6" s="104">
        <v>7</v>
      </c>
      <c r="AE6" s="115"/>
      <c r="AF6" s="104">
        <v>8.75</v>
      </c>
      <c r="AH6" s="120" t="s">
        <v>241</v>
      </c>
      <c r="AJ6" s="121" t="s">
        <v>242</v>
      </c>
      <c r="AL6" s="122" t="s">
        <v>243</v>
      </c>
    </row>
    <row r="7" spans="1:40" x14ac:dyDescent="0.2">
      <c r="A7" s="108" t="s">
        <v>55</v>
      </c>
      <c r="B7" s="83">
        <v>46.15</v>
      </c>
      <c r="C7" s="83"/>
      <c r="D7" s="113">
        <v>27.6</v>
      </c>
      <c r="E7" s="84"/>
      <c r="F7" s="113">
        <v>31.5</v>
      </c>
      <c r="G7" s="84"/>
      <c r="H7" s="113">
        <v>31.5</v>
      </c>
      <c r="I7" s="84"/>
      <c r="J7" s="115">
        <v>17.399999999999999</v>
      </c>
      <c r="K7" s="116"/>
      <c r="L7" s="115">
        <v>16.8</v>
      </c>
      <c r="M7" s="115"/>
      <c r="N7" s="104">
        <v>14</v>
      </c>
      <c r="O7" s="115"/>
      <c r="Q7" s="115"/>
      <c r="S7" s="115"/>
      <c r="U7" s="115"/>
      <c r="W7" s="115"/>
      <c r="X7" s="104">
        <v>9.3000000000000007</v>
      </c>
      <c r="Y7" s="115"/>
      <c r="Z7" s="104">
        <v>4.45</v>
      </c>
      <c r="AA7" s="115"/>
      <c r="AB7" s="115">
        <v>16.8</v>
      </c>
      <c r="AC7" s="115"/>
      <c r="AD7" s="104">
        <v>8.1999999999999993</v>
      </c>
      <c r="AE7" s="115"/>
      <c r="AF7" s="104">
        <v>10.25</v>
      </c>
      <c r="AH7" s="120" t="s">
        <v>86</v>
      </c>
      <c r="AJ7" s="121" t="s">
        <v>244</v>
      </c>
      <c r="AL7" s="122" t="s">
        <v>245</v>
      </c>
    </row>
    <row r="8" spans="1:40" x14ac:dyDescent="0.2">
      <c r="AH8" s="123" t="s">
        <v>246</v>
      </c>
    </row>
    <row r="9" spans="1:40" x14ac:dyDescent="0.2">
      <c r="A9" s="124"/>
      <c r="B9" s="124" t="s">
        <v>5</v>
      </c>
      <c r="C9" s="124"/>
      <c r="D9" s="124" t="s">
        <v>151</v>
      </c>
      <c r="E9" s="94"/>
      <c r="F9" s="125" t="s">
        <v>105</v>
      </c>
      <c r="G9" s="124"/>
      <c r="H9" s="124" t="s">
        <v>103</v>
      </c>
      <c r="I9" s="94"/>
      <c r="J9" s="124" t="s">
        <v>1</v>
      </c>
      <c r="K9" s="94"/>
      <c r="L9" s="124" t="s">
        <v>89</v>
      </c>
      <c r="M9" s="124"/>
      <c r="N9" s="124" t="s">
        <v>247</v>
      </c>
      <c r="O9" s="94"/>
      <c r="Q9" s="94"/>
      <c r="S9" s="94"/>
      <c r="U9" s="94"/>
      <c r="W9" s="94"/>
      <c r="X9" s="124" t="s">
        <v>211</v>
      </c>
      <c r="Y9" s="94"/>
      <c r="Z9" s="124" t="s">
        <v>88</v>
      </c>
      <c r="AA9" s="94"/>
      <c r="AB9" s="124" t="s">
        <v>95</v>
      </c>
      <c r="AC9" s="94"/>
      <c r="AD9" s="124" t="s">
        <v>198</v>
      </c>
      <c r="AH9" s="123" t="s">
        <v>126</v>
      </c>
    </row>
    <row r="10" spans="1:40" x14ac:dyDescent="0.2">
      <c r="A10" s="94"/>
      <c r="B10" s="94" t="s">
        <v>250</v>
      </c>
      <c r="C10" s="94"/>
      <c r="D10" s="94" t="s">
        <v>250</v>
      </c>
      <c r="E10" s="94"/>
      <c r="F10" s="94" t="s">
        <v>251</v>
      </c>
      <c r="G10" s="94"/>
      <c r="H10" s="94" t="s">
        <v>252</v>
      </c>
      <c r="I10" s="94"/>
      <c r="J10" s="94" t="s">
        <v>250</v>
      </c>
      <c r="K10" s="94"/>
      <c r="L10" s="94" t="s">
        <v>250</v>
      </c>
      <c r="M10" s="94"/>
      <c r="N10" s="94" t="s">
        <v>250</v>
      </c>
      <c r="O10" s="94"/>
      <c r="Q10" s="94"/>
      <c r="S10" s="94"/>
      <c r="U10" s="94"/>
      <c r="W10" s="94"/>
      <c r="X10" s="94" t="s">
        <v>250</v>
      </c>
      <c r="Y10" s="94"/>
      <c r="Z10" s="94" t="s">
        <v>253</v>
      </c>
      <c r="AA10" s="94"/>
      <c r="AB10" s="94" t="s">
        <v>254</v>
      </c>
      <c r="AC10" s="94"/>
      <c r="AD10" s="94" t="s">
        <v>255</v>
      </c>
    </row>
    <row r="11" spans="1:40" x14ac:dyDescent="0.2">
      <c r="A11" s="124" t="s">
        <v>52</v>
      </c>
      <c r="B11" s="93">
        <v>27.6</v>
      </c>
      <c r="C11" s="93"/>
      <c r="D11" s="93">
        <v>28.4</v>
      </c>
      <c r="E11" s="94"/>
      <c r="F11" s="126">
        <v>18</v>
      </c>
      <c r="G11" s="94"/>
      <c r="H11" s="127">
        <v>14</v>
      </c>
      <c r="I11" s="94"/>
      <c r="J11" s="127">
        <v>12</v>
      </c>
      <c r="K11" s="94"/>
      <c r="L11" s="127">
        <v>11.2</v>
      </c>
      <c r="M11" s="127"/>
      <c r="N11" s="106">
        <v>5.6</v>
      </c>
      <c r="O11" s="94"/>
      <c r="Q11" s="94"/>
      <c r="S11" s="94"/>
      <c r="U11" s="94"/>
      <c r="W11" s="94"/>
      <c r="X11" s="127">
        <v>11.2</v>
      </c>
      <c r="Y11" s="94"/>
      <c r="Z11" s="106">
        <v>4.2</v>
      </c>
      <c r="AA11" s="94"/>
      <c r="AB11" s="106">
        <v>1.75</v>
      </c>
      <c r="AC11" s="94"/>
      <c r="AD11" s="106">
        <v>3.2</v>
      </c>
    </row>
    <row r="12" spans="1:40" x14ac:dyDescent="0.2">
      <c r="A12" s="124" t="s">
        <v>53</v>
      </c>
      <c r="B12" s="93">
        <v>27.6</v>
      </c>
      <c r="C12" s="93"/>
      <c r="D12" s="93">
        <v>28.4</v>
      </c>
      <c r="E12" s="94"/>
      <c r="F12" s="126">
        <v>22.5</v>
      </c>
      <c r="G12" s="94"/>
      <c r="H12" s="127">
        <v>14</v>
      </c>
      <c r="I12" s="94"/>
      <c r="J12" s="127">
        <v>12</v>
      </c>
      <c r="K12" s="94"/>
      <c r="L12" s="127">
        <v>11.2</v>
      </c>
      <c r="M12" s="127"/>
      <c r="N12" s="106">
        <v>5.6</v>
      </c>
      <c r="O12" s="94"/>
      <c r="Q12" s="94"/>
      <c r="S12" s="94"/>
      <c r="U12" s="94"/>
      <c r="W12" s="94"/>
      <c r="X12" s="127">
        <v>11.2</v>
      </c>
      <c r="Y12" s="94"/>
      <c r="Z12" s="106">
        <v>5.4</v>
      </c>
      <c r="AA12" s="94"/>
      <c r="AB12" s="106">
        <v>2.5499999999999998</v>
      </c>
      <c r="AC12" s="94"/>
      <c r="AD12" s="106">
        <v>3.9</v>
      </c>
    </row>
    <row r="13" spans="1:40" x14ac:dyDescent="0.2">
      <c r="A13" s="124" t="s">
        <v>54</v>
      </c>
      <c r="B13" s="93">
        <v>41.4</v>
      </c>
      <c r="C13" s="93"/>
      <c r="D13" s="93">
        <v>42.6</v>
      </c>
      <c r="E13" s="94"/>
      <c r="F13" s="126">
        <v>27</v>
      </c>
      <c r="G13" s="94"/>
      <c r="H13" s="127">
        <v>25.2</v>
      </c>
      <c r="I13" s="94"/>
      <c r="J13" s="127">
        <v>18</v>
      </c>
      <c r="K13" s="94"/>
      <c r="L13" s="127">
        <v>16.7</v>
      </c>
      <c r="M13" s="127"/>
      <c r="N13" s="106">
        <v>11.2</v>
      </c>
      <c r="O13" s="94"/>
      <c r="Q13" s="94"/>
      <c r="S13" s="94"/>
      <c r="U13" s="94"/>
      <c r="W13" s="94"/>
      <c r="X13" s="127">
        <v>16.7</v>
      </c>
      <c r="Y13" s="94"/>
      <c r="Z13" s="106">
        <v>7</v>
      </c>
      <c r="AA13" s="94"/>
      <c r="AB13" s="106">
        <v>3.6</v>
      </c>
      <c r="AC13" s="94"/>
      <c r="AD13" s="106">
        <v>5.4</v>
      </c>
    </row>
    <row r="14" spans="1:40" x14ac:dyDescent="0.2">
      <c r="A14" s="124" t="s">
        <v>55</v>
      </c>
      <c r="B14" s="93">
        <v>41.4</v>
      </c>
      <c r="C14" s="93"/>
      <c r="D14" s="93">
        <v>42.6</v>
      </c>
      <c r="E14" s="94"/>
      <c r="F14" s="126">
        <v>31.5</v>
      </c>
      <c r="G14" s="94"/>
      <c r="H14" s="127">
        <v>25.5</v>
      </c>
      <c r="I14" s="94"/>
      <c r="J14" s="127">
        <v>18</v>
      </c>
      <c r="K14" s="94"/>
      <c r="L14" s="127">
        <v>16.7</v>
      </c>
      <c r="M14" s="127"/>
      <c r="N14" s="106">
        <v>11.2</v>
      </c>
      <c r="O14" s="94"/>
      <c r="Q14" s="94"/>
      <c r="S14" s="94"/>
      <c r="U14" s="94"/>
      <c r="W14" s="94"/>
      <c r="X14" s="127">
        <v>16.7</v>
      </c>
      <c r="Y14" s="94"/>
      <c r="Z14" s="106">
        <v>8.1999999999999993</v>
      </c>
      <c r="AA14" s="94"/>
      <c r="AB14" s="106">
        <v>4.45</v>
      </c>
      <c r="AC14" s="94"/>
      <c r="AD14" s="106">
        <v>6.2</v>
      </c>
    </row>
    <row r="16" spans="1:40" x14ac:dyDescent="0.2">
      <c r="A16" s="128"/>
      <c r="B16" s="128" t="s">
        <v>210</v>
      </c>
      <c r="C16" s="128"/>
      <c r="D16" s="128" t="s">
        <v>256</v>
      </c>
      <c r="E16" s="119"/>
      <c r="F16" s="128" t="s">
        <v>161</v>
      </c>
      <c r="G16" s="119"/>
      <c r="H16" s="128" t="s">
        <v>165</v>
      </c>
      <c r="I16" s="119"/>
      <c r="J16" s="128" t="s">
        <v>163</v>
      </c>
      <c r="K16" s="119"/>
      <c r="L16" s="128" t="s">
        <v>257</v>
      </c>
      <c r="M16" s="128"/>
      <c r="N16" s="128" t="s">
        <v>167</v>
      </c>
      <c r="O16" s="119"/>
      <c r="Q16" s="119"/>
      <c r="S16" s="119"/>
      <c r="U16" s="119"/>
      <c r="W16" s="119"/>
      <c r="X16" s="128" t="s">
        <v>258</v>
      </c>
      <c r="Y16" s="119"/>
      <c r="Z16" s="128" t="s">
        <v>90</v>
      </c>
      <c r="AA16" s="128"/>
      <c r="AB16" s="128" t="s">
        <v>154</v>
      </c>
      <c r="AC16" s="119"/>
      <c r="AD16" s="128" t="s">
        <v>166</v>
      </c>
      <c r="AE16" s="119"/>
      <c r="AF16" s="128" t="s">
        <v>155</v>
      </c>
      <c r="AG16" s="119"/>
      <c r="AH16" s="128" t="s">
        <v>259</v>
      </c>
      <c r="AI16" s="119"/>
      <c r="AJ16" s="128" t="s">
        <v>162</v>
      </c>
      <c r="AK16" s="128" t="s">
        <v>260</v>
      </c>
      <c r="AL16" s="128" t="s">
        <v>261</v>
      </c>
      <c r="AM16" s="128" t="s">
        <v>262</v>
      </c>
      <c r="AN16" s="128" t="s">
        <v>263</v>
      </c>
    </row>
    <row r="17" spans="1:40" x14ac:dyDescent="0.2">
      <c r="A17" s="128"/>
      <c r="B17" s="119" t="s">
        <v>265</v>
      </c>
      <c r="C17" s="119"/>
      <c r="D17" s="119" t="s">
        <v>265</v>
      </c>
      <c r="E17" s="119"/>
      <c r="F17" s="119" t="s">
        <v>265</v>
      </c>
      <c r="G17" s="119"/>
      <c r="H17" s="119" t="s">
        <v>265</v>
      </c>
      <c r="I17" s="119"/>
      <c r="J17" s="119" t="s">
        <v>266</v>
      </c>
      <c r="K17" s="119"/>
      <c r="L17" s="119" t="s">
        <v>266</v>
      </c>
      <c r="M17" s="119"/>
      <c r="N17" s="119" t="s">
        <v>267</v>
      </c>
      <c r="O17" s="119"/>
      <c r="Q17" s="119"/>
      <c r="S17" s="119"/>
      <c r="U17" s="119"/>
      <c r="W17" s="119"/>
      <c r="X17" s="119" t="s">
        <v>266</v>
      </c>
      <c r="Y17" s="119"/>
      <c r="Z17" s="119" t="s">
        <v>267</v>
      </c>
      <c r="AA17" s="128"/>
      <c r="AB17" s="119" t="s">
        <v>265</v>
      </c>
      <c r="AC17" s="119"/>
      <c r="AD17" s="119" t="s">
        <v>268</v>
      </c>
      <c r="AE17" s="119"/>
      <c r="AF17" s="119" t="s">
        <v>266</v>
      </c>
      <c r="AG17" s="119"/>
      <c r="AH17" s="119" t="s">
        <v>266</v>
      </c>
      <c r="AI17" s="119"/>
      <c r="AJ17" s="119" t="s">
        <v>265</v>
      </c>
      <c r="AK17" s="119" t="s">
        <v>266</v>
      </c>
      <c r="AL17" s="119" t="s">
        <v>266</v>
      </c>
      <c r="AM17" s="119" t="s">
        <v>266</v>
      </c>
      <c r="AN17" s="119" t="s">
        <v>269</v>
      </c>
    </row>
    <row r="18" spans="1:40" x14ac:dyDescent="0.2">
      <c r="A18" s="128" t="s">
        <v>52</v>
      </c>
      <c r="B18" s="129">
        <v>18</v>
      </c>
      <c r="C18" s="119"/>
      <c r="D18" s="129">
        <v>18</v>
      </c>
      <c r="E18" s="129"/>
      <c r="F18" s="129">
        <v>18</v>
      </c>
      <c r="G18" s="129"/>
      <c r="H18" s="129">
        <v>18</v>
      </c>
      <c r="I18" s="130"/>
      <c r="J18" s="98">
        <v>11.7</v>
      </c>
      <c r="K18" s="119"/>
      <c r="L18" s="98">
        <v>11.6</v>
      </c>
      <c r="M18" s="98"/>
      <c r="N18" s="130">
        <v>4.2</v>
      </c>
      <c r="O18" s="119"/>
      <c r="Q18" s="119"/>
      <c r="S18" s="119"/>
      <c r="U18" s="119"/>
      <c r="W18" s="119"/>
      <c r="X18" s="98">
        <v>11.2</v>
      </c>
      <c r="Y18" s="119"/>
      <c r="Z18" s="98">
        <v>9.4499999999999993</v>
      </c>
      <c r="AA18" s="130"/>
      <c r="AB18" s="130">
        <v>10</v>
      </c>
      <c r="AC18" s="129"/>
      <c r="AD18" s="130">
        <v>2.8</v>
      </c>
      <c r="AE18" s="129"/>
      <c r="AF18" s="98">
        <v>7.5</v>
      </c>
      <c r="AG18" s="129"/>
      <c r="AH18" s="98">
        <v>8.6999999999999993</v>
      </c>
      <c r="AI18" s="129"/>
      <c r="AJ18" s="130">
        <v>8.4</v>
      </c>
      <c r="AK18" s="131">
        <v>25.2</v>
      </c>
      <c r="AL18" s="131">
        <v>25.2</v>
      </c>
      <c r="AM18" s="131">
        <v>37.799999999999997</v>
      </c>
      <c r="AN18" s="130">
        <v>3.2</v>
      </c>
    </row>
    <row r="19" spans="1:40" x14ac:dyDescent="0.2">
      <c r="A19" s="128" t="s">
        <v>53</v>
      </c>
      <c r="B19" s="129">
        <v>22.5</v>
      </c>
      <c r="C19" s="119"/>
      <c r="D19" s="129">
        <v>22.5</v>
      </c>
      <c r="E19" s="129"/>
      <c r="F19" s="129">
        <v>22.5</v>
      </c>
      <c r="G19" s="129"/>
      <c r="H19" s="129">
        <v>22.5</v>
      </c>
      <c r="I19" s="130"/>
      <c r="J19" s="98">
        <v>11.7</v>
      </c>
      <c r="K19" s="119"/>
      <c r="L19" s="98">
        <v>11.6</v>
      </c>
      <c r="M19" s="98"/>
      <c r="N19" s="130">
        <v>5.4</v>
      </c>
      <c r="O19" s="119"/>
      <c r="Q19" s="119"/>
      <c r="S19" s="119"/>
      <c r="U19" s="119"/>
      <c r="W19" s="119"/>
      <c r="X19" s="98">
        <v>11.2</v>
      </c>
      <c r="Y19" s="119"/>
      <c r="Z19" s="98">
        <v>12.15</v>
      </c>
      <c r="AA19" s="130"/>
      <c r="AB19" s="130">
        <v>12.5</v>
      </c>
      <c r="AC19" s="129"/>
      <c r="AD19" s="130">
        <v>5.6</v>
      </c>
      <c r="AE19" s="129"/>
      <c r="AF19" s="98">
        <v>10</v>
      </c>
      <c r="AG19" s="129"/>
      <c r="AH19" s="98">
        <v>8.6999999999999993</v>
      </c>
      <c r="AI19" s="129"/>
      <c r="AJ19" s="130">
        <v>10.4</v>
      </c>
      <c r="AK19" s="131">
        <v>25.2</v>
      </c>
      <c r="AL19" s="131">
        <v>37.799999999999997</v>
      </c>
      <c r="AM19" s="131">
        <v>37.799999999999997</v>
      </c>
      <c r="AN19" s="130">
        <v>3.9</v>
      </c>
    </row>
    <row r="20" spans="1:40" x14ac:dyDescent="0.2">
      <c r="A20" s="128" t="s">
        <v>54</v>
      </c>
      <c r="B20" s="129">
        <v>27</v>
      </c>
      <c r="C20" s="119"/>
      <c r="D20" s="129">
        <v>27</v>
      </c>
      <c r="E20" s="129"/>
      <c r="F20" s="129">
        <v>27</v>
      </c>
      <c r="G20" s="129"/>
      <c r="H20" s="129">
        <v>27</v>
      </c>
      <c r="I20" s="130"/>
      <c r="J20" s="98">
        <v>23.4</v>
      </c>
      <c r="K20" s="119"/>
      <c r="L20" s="98">
        <v>17.399999999999999</v>
      </c>
      <c r="M20" s="98"/>
      <c r="N20" s="130">
        <v>7</v>
      </c>
      <c r="O20" s="119"/>
      <c r="Q20" s="119"/>
      <c r="S20" s="119"/>
      <c r="U20" s="119"/>
      <c r="W20" s="119"/>
      <c r="X20" s="98">
        <v>16.8</v>
      </c>
      <c r="Y20" s="119"/>
      <c r="Z20" s="98">
        <v>15.75</v>
      </c>
      <c r="AA20" s="130"/>
      <c r="AB20" s="130">
        <v>12.5</v>
      </c>
      <c r="AC20" s="129"/>
      <c r="AD20" s="130">
        <v>5.6</v>
      </c>
      <c r="AE20" s="129"/>
      <c r="AF20" s="98">
        <v>12.5</v>
      </c>
      <c r="AG20" s="129"/>
      <c r="AH20" s="98">
        <v>14.5</v>
      </c>
      <c r="AI20" s="129"/>
      <c r="AJ20" s="130">
        <v>12.8</v>
      </c>
      <c r="AK20" s="131">
        <v>37.799999999999997</v>
      </c>
      <c r="AL20" s="131">
        <v>50.4</v>
      </c>
      <c r="AM20" s="131">
        <v>50.4</v>
      </c>
      <c r="AN20" s="130">
        <v>5.4</v>
      </c>
    </row>
    <row r="21" spans="1:40" x14ac:dyDescent="0.2">
      <c r="A21" s="128" t="s">
        <v>55</v>
      </c>
      <c r="B21" s="129">
        <v>31.5</v>
      </c>
      <c r="C21" s="119"/>
      <c r="D21" s="129">
        <v>31.5</v>
      </c>
      <c r="E21" s="129"/>
      <c r="F21" s="129">
        <v>31.5</v>
      </c>
      <c r="G21" s="129"/>
      <c r="H21" s="129">
        <v>31.5</v>
      </c>
      <c r="I21" s="130"/>
      <c r="J21" s="98">
        <v>23.4</v>
      </c>
      <c r="K21" s="119"/>
      <c r="L21" s="98">
        <v>17.399999999999999</v>
      </c>
      <c r="M21" s="98"/>
      <c r="N21" s="130">
        <v>8.1999999999999993</v>
      </c>
      <c r="O21" s="119"/>
      <c r="Q21" s="119"/>
      <c r="S21" s="119"/>
      <c r="U21" s="119"/>
      <c r="W21" s="119"/>
      <c r="X21" s="98">
        <v>16.8</v>
      </c>
      <c r="Y21" s="119"/>
      <c r="Z21" s="98">
        <v>18.45</v>
      </c>
      <c r="AA21" s="130"/>
      <c r="AB21" s="130">
        <v>12.5</v>
      </c>
      <c r="AC21" s="129"/>
      <c r="AD21" s="130">
        <v>5.6</v>
      </c>
      <c r="AE21" s="129"/>
      <c r="AF21" s="98">
        <v>17.5</v>
      </c>
      <c r="AG21" s="129"/>
      <c r="AH21" s="98">
        <v>14.5</v>
      </c>
      <c r="AI21" s="129"/>
      <c r="AJ21" s="130">
        <v>14.8</v>
      </c>
      <c r="AK21" s="131">
        <v>37.799999999999997</v>
      </c>
      <c r="AL21" s="131">
        <v>63</v>
      </c>
      <c r="AM21" s="131">
        <v>63</v>
      </c>
      <c r="AN21" s="130">
        <v>6.2</v>
      </c>
    </row>
    <row r="23" spans="1:40" x14ac:dyDescent="0.2">
      <c r="K23" s="132"/>
      <c r="L23" s="132"/>
      <c r="M23" s="132"/>
      <c r="N23" s="133" t="s">
        <v>301</v>
      </c>
      <c r="O23" s="133"/>
      <c r="Q23" s="133"/>
      <c r="S23" s="133"/>
      <c r="U23" s="133"/>
      <c r="W23" s="133"/>
      <c r="X23" s="133" t="s">
        <v>302</v>
      </c>
      <c r="Y23" s="133"/>
      <c r="Z23" s="133" t="s">
        <v>303</v>
      </c>
      <c r="AA23" s="132"/>
      <c r="AB23" s="133" t="s">
        <v>304</v>
      </c>
      <c r="AC23" s="132"/>
      <c r="AD23" s="133" t="s">
        <v>305</v>
      </c>
      <c r="AE23" s="132"/>
    </row>
    <row r="24" spans="1:40" x14ac:dyDescent="0.2">
      <c r="K24" s="132"/>
      <c r="L24" s="134" t="s">
        <v>270</v>
      </c>
      <c r="M24" s="132"/>
      <c r="N24" s="108" t="s">
        <v>149</v>
      </c>
      <c r="O24" s="135"/>
      <c r="Q24" s="135"/>
      <c r="S24" s="135"/>
      <c r="U24" s="135"/>
      <c r="W24" s="135"/>
      <c r="X24" s="108" t="s">
        <v>149</v>
      </c>
      <c r="Y24" s="135"/>
      <c r="Z24" s="108" t="s">
        <v>149</v>
      </c>
      <c r="AB24" s="108" t="s">
        <v>149</v>
      </c>
      <c r="AD24" s="108" t="s">
        <v>149</v>
      </c>
      <c r="AE24" s="132"/>
    </row>
    <row r="25" spans="1:40" x14ac:dyDescent="0.2">
      <c r="K25" s="132"/>
      <c r="L25" s="136" t="s">
        <v>270</v>
      </c>
      <c r="M25" s="132"/>
      <c r="N25" s="124" t="s">
        <v>211</v>
      </c>
      <c r="O25" s="135"/>
      <c r="Q25" s="135"/>
      <c r="S25" s="135"/>
      <c r="U25" s="135"/>
      <c r="W25" s="135"/>
      <c r="X25" s="124" t="s">
        <v>211</v>
      </c>
      <c r="Y25" s="135"/>
      <c r="Z25" s="124" t="s">
        <v>211</v>
      </c>
      <c r="AB25" s="124" t="s">
        <v>211</v>
      </c>
      <c r="AD25" s="124" t="s">
        <v>89</v>
      </c>
      <c r="AE25" s="132"/>
    </row>
    <row r="26" spans="1:40" x14ac:dyDescent="0.2">
      <c r="K26" s="132"/>
      <c r="L26" s="137" t="s">
        <v>273</v>
      </c>
      <c r="M26" s="132"/>
      <c r="N26" s="108" t="s">
        <v>202</v>
      </c>
      <c r="O26" s="135"/>
      <c r="Q26" s="135"/>
      <c r="S26" s="135"/>
      <c r="U26" s="135"/>
      <c r="W26" s="135"/>
      <c r="X26" s="108" t="s">
        <v>202</v>
      </c>
      <c r="Y26" s="135"/>
      <c r="Z26" s="108" t="s">
        <v>202</v>
      </c>
      <c r="AB26" s="108" t="s">
        <v>202</v>
      </c>
      <c r="AD26" s="108" t="s">
        <v>202</v>
      </c>
      <c r="AE26" s="132"/>
    </row>
    <row r="27" spans="1:40" x14ac:dyDescent="0.2">
      <c r="K27" s="132"/>
      <c r="L27" s="130" t="s">
        <v>273</v>
      </c>
      <c r="M27" s="132"/>
      <c r="N27" s="128" t="s">
        <v>90</v>
      </c>
      <c r="O27" s="135"/>
      <c r="Q27" s="135"/>
      <c r="S27" s="135"/>
      <c r="U27" s="135"/>
      <c r="W27" s="135"/>
      <c r="X27" s="128" t="s">
        <v>166</v>
      </c>
      <c r="Y27" s="135"/>
      <c r="Z27" s="128" t="s">
        <v>4</v>
      </c>
      <c r="AB27" s="128" t="s">
        <v>155</v>
      </c>
      <c r="AD27" s="128" t="s">
        <v>306</v>
      </c>
      <c r="AE27" s="132"/>
    </row>
    <row r="28" spans="1:40" x14ac:dyDescent="0.2">
      <c r="A28" s="138" t="s">
        <v>307</v>
      </c>
      <c r="K28" s="132"/>
      <c r="M28" s="132"/>
      <c r="N28" s="124" t="s">
        <v>5</v>
      </c>
      <c r="O28" s="135"/>
      <c r="Q28" s="135"/>
      <c r="S28" s="135"/>
      <c r="U28" s="135"/>
      <c r="W28" s="135"/>
      <c r="X28" s="124" t="s">
        <v>151</v>
      </c>
      <c r="Y28" s="135"/>
      <c r="Z28" s="124" t="s">
        <v>5</v>
      </c>
      <c r="AB28" s="124" t="s">
        <v>5</v>
      </c>
      <c r="AD28" s="124" t="s">
        <v>5</v>
      </c>
      <c r="AE28" s="132"/>
    </row>
    <row r="29" spans="1:40" x14ac:dyDescent="0.2">
      <c r="A29" s="139" t="s">
        <v>160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Q29" s="132"/>
      <c r="S29" s="132"/>
      <c r="U29" s="132"/>
      <c r="W29" s="132"/>
      <c r="X29" s="132"/>
      <c r="Y29" s="132"/>
      <c r="Z29" s="140"/>
      <c r="AA29" s="132"/>
      <c r="AB29" s="132"/>
      <c r="AC29" s="132"/>
      <c r="AD29" s="132"/>
      <c r="AE29" s="132"/>
    </row>
    <row r="30" spans="1:40" x14ac:dyDescent="0.2">
      <c r="A30" s="141" t="s">
        <v>54</v>
      </c>
      <c r="B30" s="108" t="s">
        <v>199</v>
      </c>
      <c r="D30" s="124" t="s">
        <v>211</v>
      </c>
      <c r="F30" s="128" t="s">
        <v>160</v>
      </c>
      <c r="H30" s="128" t="s">
        <v>261</v>
      </c>
      <c r="J30" s="128" t="s">
        <v>163</v>
      </c>
      <c r="K30" s="132"/>
      <c r="L30" s="142">
        <f>COUNTIF(X30:AD30, "WIN")/COUNTA(X30:AD30)</f>
        <v>1</v>
      </c>
      <c r="M30" s="132"/>
      <c r="N30" s="136" t="s">
        <v>270</v>
      </c>
      <c r="X30" s="134" t="s">
        <v>270</v>
      </c>
      <c r="Z30" s="134" t="s">
        <v>270</v>
      </c>
      <c r="AB30" s="134" t="s">
        <v>270</v>
      </c>
      <c r="AD30" s="134" t="s">
        <v>270</v>
      </c>
      <c r="AE30" s="132"/>
    </row>
    <row r="31" spans="1:40" x14ac:dyDescent="0.2">
      <c r="A31" s="143"/>
      <c r="B31" s="84" t="s">
        <v>234</v>
      </c>
      <c r="D31" s="94" t="s">
        <v>250</v>
      </c>
      <c r="F31" s="119" t="s">
        <v>267</v>
      </c>
      <c r="H31" s="119" t="s">
        <v>266</v>
      </c>
      <c r="J31" s="119" t="s">
        <v>266</v>
      </c>
      <c r="K31" s="132"/>
      <c r="M31" s="132"/>
      <c r="AE31" s="132"/>
    </row>
    <row r="32" spans="1:40" x14ac:dyDescent="0.2">
      <c r="A32" s="143">
        <f>SUM(B32:J32)</f>
        <v>57.55</v>
      </c>
      <c r="B32" s="104">
        <v>5.25</v>
      </c>
      <c r="D32" s="127">
        <v>11.2</v>
      </c>
      <c r="F32" s="130">
        <v>4.2</v>
      </c>
      <c r="H32" s="131">
        <v>25.2</v>
      </c>
      <c r="J32" s="98">
        <v>11.7</v>
      </c>
      <c r="K32" s="132"/>
      <c r="M32" s="132"/>
      <c r="AD32" s="144"/>
      <c r="AE32" s="132"/>
    </row>
    <row r="33" spans="1:30" x14ac:dyDescent="0.2">
      <c r="A33" s="143">
        <f>SUM(B33:J33)</f>
        <v>72.849999999999994</v>
      </c>
      <c r="B33" s="104">
        <v>6.75</v>
      </c>
      <c r="D33" s="127">
        <v>11.2</v>
      </c>
      <c r="F33" s="130">
        <v>5.4</v>
      </c>
      <c r="H33" s="131">
        <v>37.799999999999997</v>
      </c>
      <c r="J33" s="98">
        <v>11.7</v>
      </c>
      <c r="K33" s="132"/>
      <c r="M33" s="132"/>
    </row>
    <row r="34" spans="1:30" x14ac:dyDescent="0.2">
      <c r="A34" s="141">
        <f>SUM(B34:J34)</f>
        <v>106.25</v>
      </c>
      <c r="B34" s="104">
        <v>8.75</v>
      </c>
      <c r="D34" s="127">
        <f>16.7</f>
        <v>16.7</v>
      </c>
      <c r="F34" s="130">
        <v>7</v>
      </c>
      <c r="H34" s="131">
        <v>50.4</v>
      </c>
      <c r="J34" s="98">
        <f>23.4</f>
        <v>23.4</v>
      </c>
      <c r="K34" s="132"/>
      <c r="M34" s="132"/>
      <c r="AD34" s="144"/>
    </row>
    <row r="35" spans="1:30" x14ac:dyDescent="0.2">
      <c r="A35" s="143">
        <f>SUM(B35:J35)</f>
        <v>121.55000000000001</v>
      </c>
      <c r="B35" s="104">
        <v>10.25</v>
      </c>
      <c r="D35" s="127">
        <v>16.7</v>
      </c>
      <c r="F35" s="130">
        <v>8.1999999999999993</v>
      </c>
      <c r="H35" s="131">
        <v>63</v>
      </c>
      <c r="J35" s="98">
        <v>23.4</v>
      </c>
      <c r="K35" s="132"/>
      <c r="M35" s="132"/>
      <c r="N35" s="145"/>
      <c r="AD35" s="144"/>
    </row>
    <row r="36" spans="1:30" x14ac:dyDescent="0.2">
      <c r="B36" s="117" t="s">
        <v>107</v>
      </c>
      <c r="D36" s="122" t="s">
        <v>245</v>
      </c>
      <c r="F36" s="111" t="s">
        <v>133</v>
      </c>
      <c r="H36" s="111" t="s">
        <v>133</v>
      </c>
      <c r="J36" s="111" t="s">
        <v>133</v>
      </c>
      <c r="K36" s="132"/>
      <c r="M36" s="132"/>
      <c r="N36" s="145"/>
    </row>
    <row r="37" spans="1:30" x14ac:dyDescent="0.2">
      <c r="A37" s="133" t="s">
        <v>161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Q37" s="132"/>
      <c r="S37" s="132"/>
      <c r="U37" s="132"/>
      <c r="W37" s="132"/>
      <c r="X37" s="132"/>
      <c r="Y37" s="132"/>
      <c r="Z37" s="132"/>
      <c r="AA37" s="132"/>
      <c r="AB37" s="132"/>
      <c r="AC37" s="132"/>
      <c r="AD37" s="132"/>
    </row>
    <row r="38" spans="1:30" x14ac:dyDescent="0.2">
      <c r="A38" s="146" t="s">
        <v>279</v>
      </c>
      <c r="B38" s="128" t="s">
        <v>161</v>
      </c>
      <c r="C38" s="135"/>
      <c r="D38" s="124" t="s">
        <v>88</v>
      </c>
      <c r="E38" s="135"/>
      <c r="F38" s="108" t="s">
        <v>10</v>
      </c>
      <c r="G38" s="135"/>
      <c r="H38" s="108" t="s">
        <v>87</v>
      </c>
      <c r="J38" s="128" t="s">
        <v>155</v>
      </c>
      <c r="K38" s="132"/>
      <c r="L38" s="142">
        <f>COUNTIF(X38:AD38, "WIN")/COUNTA(X38:AD38)</f>
        <v>1</v>
      </c>
      <c r="M38" s="132"/>
      <c r="N38" s="134" t="s">
        <v>270</v>
      </c>
      <c r="X38" s="134" t="s">
        <v>270</v>
      </c>
      <c r="Z38" s="134" t="s">
        <v>270</v>
      </c>
      <c r="AB38" s="134" t="s">
        <v>270</v>
      </c>
      <c r="AD38" s="134" t="s">
        <v>270</v>
      </c>
    </row>
    <row r="39" spans="1:30" x14ac:dyDescent="0.2">
      <c r="A39" s="147"/>
      <c r="B39" s="119" t="s">
        <v>265</v>
      </c>
      <c r="D39" s="94" t="s">
        <v>253</v>
      </c>
      <c r="F39" s="84" t="s">
        <v>232</v>
      </c>
      <c r="H39" s="84" t="s">
        <v>230</v>
      </c>
      <c r="J39" s="119" t="s">
        <v>266</v>
      </c>
      <c r="K39" s="132"/>
      <c r="M39" s="132"/>
    </row>
    <row r="40" spans="1:30" x14ac:dyDescent="0.2">
      <c r="A40" s="147">
        <f>SUM(B40:J40)</f>
        <v>64.849999999999994</v>
      </c>
      <c r="B40" s="129">
        <v>18</v>
      </c>
      <c r="D40" s="106">
        <v>4.2</v>
      </c>
      <c r="F40" s="104">
        <v>3.2</v>
      </c>
      <c r="H40" s="83">
        <v>31.95</v>
      </c>
      <c r="J40" s="98">
        <v>7.5</v>
      </c>
      <c r="K40" s="132"/>
      <c r="M40" s="132"/>
    </row>
    <row r="41" spans="1:30" x14ac:dyDescent="0.2">
      <c r="A41" s="147">
        <f>SUM(B41:J41)</f>
        <v>73.75</v>
      </c>
      <c r="B41" s="129">
        <v>22.5</v>
      </c>
      <c r="D41" s="106">
        <v>5.4</v>
      </c>
      <c r="F41" s="104">
        <v>3.9</v>
      </c>
      <c r="H41" s="83">
        <v>31.95</v>
      </c>
      <c r="J41" s="98">
        <v>10</v>
      </c>
      <c r="K41" s="132"/>
      <c r="M41" s="132"/>
    </row>
    <row r="42" spans="1:30" x14ac:dyDescent="0.2">
      <c r="A42" s="146">
        <f>SUM(B42:J42)</f>
        <v>100.20059000000001</v>
      </c>
      <c r="B42" s="129">
        <f>27</f>
        <v>27</v>
      </c>
      <c r="D42" s="106">
        <f>7</f>
        <v>7</v>
      </c>
      <c r="F42" s="104">
        <f>5.4</f>
        <v>5.4</v>
      </c>
      <c r="H42" s="83">
        <f>46.15*1.0466</f>
        <v>48.30059</v>
      </c>
      <c r="J42" s="98">
        <f>12.5</f>
        <v>12.5</v>
      </c>
      <c r="K42" s="132"/>
      <c r="M42" s="132"/>
    </row>
    <row r="43" spans="1:30" x14ac:dyDescent="0.2">
      <c r="A43" s="147">
        <f>SUM(B43:J43)</f>
        <v>109.55000000000001</v>
      </c>
      <c r="B43" s="129">
        <v>31.5</v>
      </c>
      <c r="D43" s="106">
        <v>8.1999999999999993</v>
      </c>
      <c r="F43" s="104">
        <v>6.2</v>
      </c>
      <c r="H43" s="83">
        <v>46.15</v>
      </c>
      <c r="J43" s="98">
        <v>17.5</v>
      </c>
      <c r="K43" s="132"/>
      <c r="M43" s="132"/>
    </row>
    <row r="44" spans="1:30" x14ac:dyDescent="0.2">
      <c r="B44" s="117" t="s">
        <v>107</v>
      </c>
      <c r="D44" s="122" t="s">
        <v>245</v>
      </c>
      <c r="F44" s="122" t="s">
        <v>245</v>
      </c>
      <c r="H44" s="110" t="s">
        <v>114</v>
      </c>
      <c r="J44" s="118" t="s">
        <v>132</v>
      </c>
      <c r="K44" s="132"/>
      <c r="M44" s="132"/>
    </row>
    <row r="45" spans="1:30" x14ac:dyDescent="0.2">
      <c r="A45" s="139" t="s">
        <v>90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Q45" s="132"/>
      <c r="S45" s="132"/>
      <c r="U45" s="132"/>
      <c r="W45" s="132"/>
      <c r="X45" s="132"/>
      <c r="Y45" s="132"/>
      <c r="Z45" s="132"/>
      <c r="AA45" s="132"/>
      <c r="AB45" s="132"/>
      <c r="AC45" s="132"/>
      <c r="AD45" s="132"/>
    </row>
    <row r="46" spans="1:30" x14ac:dyDescent="0.2">
      <c r="A46" s="141" t="s">
        <v>54</v>
      </c>
      <c r="B46" s="124" t="s">
        <v>151</v>
      </c>
      <c r="D46" s="124" t="s">
        <v>89</v>
      </c>
      <c r="F46" s="128" t="s">
        <v>90</v>
      </c>
      <c r="H46" s="128" t="s">
        <v>4</v>
      </c>
      <c r="J46" s="108" t="s">
        <v>149</v>
      </c>
      <c r="K46" s="132"/>
      <c r="L46" s="142">
        <f>COUNTIF(X46:AD46, "WIN")/COUNTA(X46:AD46)</f>
        <v>1</v>
      </c>
      <c r="M46" s="132"/>
      <c r="N46" s="136" t="s">
        <v>270</v>
      </c>
      <c r="X46" s="134" t="s">
        <v>270</v>
      </c>
      <c r="Z46" s="134" t="s">
        <v>270</v>
      </c>
      <c r="AB46" s="134" t="s">
        <v>270</v>
      </c>
      <c r="AD46" s="134" t="s">
        <v>270</v>
      </c>
    </row>
    <row r="47" spans="1:30" x14ac:dyDescent="0.2">
      <c r="A47" s="143"/>
      <c r="B47" s="94" t="s">
        <v>250</v>
      </c>
      <c r="D47" s="94" t="s">
        <v>250</v>
      </c>
      <c r="F47" s="119" t="s">
        <v>267</v>
      </c>
      <c r="H47" s="119" t="s">
        <v>268</v>
      </c>
      <c r="J47" s="84" t="s">
        <v>230</v>
      </c>
      <c r="K47" s="132"/>
      <c r="M47" s="132"/>
    </row>
    <row r="48" spans="1:30" x14ac:dyDescent="0.2">
      <c r="A48" s="143">
        <f>SUM(B48:J48)</f>
        <v>65.849999999999994</v>
      </c>
      <c r="B48" s="93">
        <v>28.4</v>
      </c>
      <c r="D48" s="127">
        <v>11.2</v>
      </c>
      <c r="E48" s="149"/>
      <c r="F48" s="98">
        <v>9.4499999999999993</v>
      </c>
      <c r="G48" s="149"/>
      <c r="H48" s="130">
        <v>5.6</v>
      </c>
      <c r="I48" s="149"/>
      <c r="J48" s="115">
        <v>11.2</v>
      </c>
      <c r="K48" s="132"/>
      <c r="M48" s="132"/>
    </row>
    <row r="49" spans="1:30" x14ac:dyDescent="0.2">
      <c r="A49" s="143">
        <f>SUM(B49:J49)</f>
        <v>68.55</v>
      </c>
      <c r="B49" s="93">
        <v>28.4</v>
      </c>
      <c r="D49" s="127">
        <v>11.2</v>
      </c>
      <c r="E49" s="149"/>
      <c r="F49" s="98">
        <v>12.15</v>
      </c>
      <c r="G49" s="149"/>
      <c r="H49" s="130">
        <v>5.6</v>
      </c>
      <c r="I49" s="149"/>
      <c r="J49" s="115">
        <v>11.2</v>
      </c>
      <c r="K49" s="132"/>
      <c r="M49" s="132"/>
    </row>
    <row r="50" spans="1:30" x14ac:dyDescent="0.2">
      <c r="A50" s="141">
        <f>SUM(B50:J50)</f>
        <v>100.25</v>
      </c>
      <c r="B50" s="93">
        <f>42.6</f>
        <v>42.6</v>
      </c>
      <c r="D50" s="127">
        <f>16.7</f>
        <v>16.7</v>
      </c>
      <c r="E50" s="149"/>
      <c r="F50" s="98">
        <v>15.75</v>
      </c>
      <c r="G50" s="149"/>
      <c r="H50" s="130">
        <v>8.4</v>
      </c>
      <c r="I50" s="149"/>
      <c r="J50" s="115">
        <f>16.8</f>
        <v>16.8</v>
      </c>
      <c r="K50" s="132"/>
      <c r="M50" s="132"/>
    </row>
    <row r="51" spans="1:30" x14ac:dyDescent="0.2">
      <c r="A51" s="143">
        <f>SUM(B51:J51)</f>
        <v>102.95</v>
      </c>
      <c r="B51" s="93">
        <v>42.6</v>
      </c>
      <c r="D51" s="127">
        <v>16.7</v>
      </c>
      <c r="E51" s="149"/>
      <c r="F51" s="98">
        <v>18.45</v>
      </c>
      <c r="G51" s="149"/>
      <c r="H51" s="130">
        <v>8.4</v>
      </c>
      <c r="I51" s="149"/>
      <c r="J51" s="115">
        <v>16.8</v>
      </c>
      <c r="K51" s="132"/>
      <c r="M51" s="132"/>
      <c r="N51" s="150"/>
      <c r="AB51" s="145"/>
    </row>
    <row r="52" spans="1:30" x14ac:dyDescent="0.2">
      <c r="A52" s="109"/>
      <c r="B52" s="117" t="s">
        <v>107</v>
      </c>
      <c r="D52" s="122" t="s">
        <v>245</v>
      </c>
      <c r="F52" s="118" t="s">
        <v>132</v>
      </c>
      <c r="H52" s="120" t="s">
        <v>86</v>
      </c>
      <c r="J52" s="120" t="s">
        <v>86</v>
      </c>
      <c r="K52" s="132"/>
      <c r="M52" s="132"/>
      <c r="O52" s="135"/>
      <c r="Q52" s="135"/>
      <c r="S52" s="135"/>
      <c r="U52" s="135"/>
      <c r="W52" s="135"/>
      <c r="Y52" s="135"/>
      <c r="AB52" s="145"/>
    </row>
    <row r="53" spans="1:30" x14ac:dyDescent="0.2">
      <c r="A53" s="139" t="s">
        <v>154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Q53" s="132"/>
      <c r="S53" s="132"/>
      <c r="U53" s="132"/>
      <c r="W53" s="132"/>
      <c r="X53" s="132"/>
      <c r="Y53" s="132"/>
      <c r="Z53" s="132"/>
      <c r="AA53" s="132"/>
      <c r="AB53" s="132"/>
      <c r="AC53" s="132"/>
      <c r="AD53" s="132"/>
    </row>
    <row r="54" spans="1:30" x14ac:dyDescent="0.2">
      <c r="A54" s="141" t="s">
        <v>54</v>
      </c>
      <c r="B54" s="124" t="s">
        <v>1</v>
      </c>
      <c r="D54" s="125" t="s">
        <v>105</v>
      </c>
      <c r="F54" s="128" t="s">
        <v>154</v>
      </c>
      <c r="H54" s="128" t="s">
        <v>256</v>
      </c>
      <c r="J54" s="108" t="s">
        <v>202</v>
      </c>
      <c r="K54" s="132"/>
      <c r="L54" s="142">
        <f>COUNTIF(X54:AD54, "WIN")/COUNTA(X54:AD54)</f>
        <v>1</v>
      </c>
      <c r="M54" s="132"/>
      <c r="N54" s="134" t="s">
        <v>270</v>
      </c>
      <c r="X54" s="134" t="s">
        <v>270</v>
      </c>
      <c r="Z54" s="134" t="s">
        <v>270</v>
      </c>
      <c r="AB54" s="134" t="s">
        <v>270</v>
      </c>
      <c r="AD54" s="134" t="s">
        <v>270</v>
      </c>
    </row>
    <row r="55" spans="1:30" x14ac:dyDescent="0.2">
      <c r="A55" s="143"/>
      <c r="B55" s="94" t="s">
        <v>250</v>
      </c>
      <c r="D55" s="94" t="s">
        <v>251</v>
      </c>
      <c r="F55" s="119" t="s">
        <v>265</v>
      </c>
      <c r="H55" s="119" t="s">
        <v>265</v>
      </c>
      <c r="J55" s="84" t="s">
        <v>230</v>
      </c>
      <c r="K55" s="132"/>
      <c r="M55" s="132"/>
      <c r="O55" s="145"/>
      <c r="Q55" s="145"/>
      <c r="S55" s="145"/>
      <c r="U55" s="145"/>
      <c r="W55" s="145"/>
      <c r="Y55" s="145"/>
    </row>
    <row r="56" spans="1:30" x14ac:dyDescent="0.2">
      <c r="A56" s="143">
        <f>SUM(B56:J56)</f>
        <v>69.599999999999994</v>
      </c>
      <c r="B56" s="127">
        <v>12</v>
      </c>
      <c r="D56" s="126">
        <v>18</v>
      </c>
      <c r="F56" s="130">
        <v>10</v>
      </c>
      <c r="H56" s="129">
        <v>18</v>
      </c>
      <c r="J56" s="115">
        <v>11.6</v>
      </c>
      <c r="K56" s="132"/>
      <c r="M56" s="132"/>
      <c r="N56" s="150"/>
      <c r="O56" s="150"/>
      <c r="Q56" s="150"/>
      <c r="S56" s="150"/>
      <c r="U56" s="150"/>
      <c r="W56" s="150"/>
      <c r="X56" s="150"/>
      <c r="Y56" s="150"/>
      <c r="Z56" s="150"/>
      <c r="AB56" s="145"/>
      <c r="AC56" s="149"/>
    </row>
    <row r="57" spans="1:30" x14ac:dyDescent="0.2">
      <c r="A57" s="143">
        <f>SUM(B57:J57)</f>
        <v>81.099999999999994</v>
      </c>
      <c r="B57" s="127">
        <v>12</v>
      </c>
      <c r="D57" s="126">
        <v>22.5</v>
      </c>
      <c r="F57" s="130">
        <v>12.5</v>
      </c>
      <c r="H57" s="129">
        <v>22.5</v>
      </c>
      <c r="J57" s="115">
        <v>11.6</v>
      </c>
      <c r="K57" s="132"/>
      <c r="M57" s="132"/>
    </row>
    <row r="58" spans="1:30" x14ac:dyDescent="0.2">
      <c r="A58" s="141">
        <f>SUM(B58:J58)</f>
        <v>101.9</v>
      </c>
      <c r="B58" s="127">
        <v>18</v>
      </c>
      <c r="D58" s="126">
        <f>27</f>
        <v>27</v>
      </c>
      <c r="F58" s="130">
        <v>12.5</v>
      </c>
      <c r="H58" s="129">
        <f>27</f>
        <v>27</v>
      </c>
      <c r="J58" s="115">
        <v>17.399999999999999</v>
      </c>
      <c r="K58" s="132"/>
      <c r="M58" s="132"/>
      <c r="N58" s="145"/>
      <c r="AC58" s="149"/>
    </row>
    <row r="59" spans="1:30" x14ac:dyDescent="0.2">
      <c r="A59" s="143">
        <f>SUM(B59:J59)</f>
        <v>110.9</v>
      </c>
      <c r="B59" s="127">
        <v>18</v>
      </c>
      <c r="D59" s="126">
        <v>31.5</v>
      </c>
      <c r="F59" s="130">
        <v>12.5</v>
      </c>
      <c r="H59" s="129">
        <v>31.5</v>
      </c>
      <c r="J59" s="115">
        <v>17.399999999999999</v>
      </c>
      <c r="K59" s="132"/>
      <c r="M59" s="132"/>
      <c r="N59" s="145"/>
      <c r="AB59" s="144"/>
      <c r="AC59" s="149"/>
    </row>
    <row r="60" spans="1:30" x14ac:dyDescent="0.2">
      <c r="B60" s="117" t="s">
        <v>107</v>
      </c>
      <c r="D60" s="111" t="s">
        <v>133</v>
      </c>
      <c r="F60" s="111" t="s">
        <v>133</v>
      </c>
      <c r="H60" s="111" t="s">
        <v>133</v>
      </c>
      <c r="J60" s="117" t="s">
        <v>107</v>
      </c>
      <c r="K60" s="132"/>
      <c r="M60" s="132"/>
      <c r="O60" s="135"/>
      <c r="Q60" s="135"/>
      <c r="S60" s="135"/>
      <c r="U60" s="135"/>
      <c r="W60" s="135"/>
      <c r="Y60" s="135"/>
      <c r="AB60" s="144"/>
    </row>
    <row r="61" spans="1:30" x14ac:dyDescent="0.2">
      <c r="A61" s="139" t="s">
        <v>162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Q61" s="132"/>
      <c r="S61" s="132"/>
      <c r="U61" s="132"/>
      <c r="W61" s="132"/>
      <c r="X61" s="132"/>
      <c r="Y61" s="132"/>
      <c r="Z61" s="132"/>
      <c r="AA61" s="132"/>
      <c r="AB61" s="132"/>
      <c r="AC61" s="132"/>
      <c r="AD61" s="132"/>
    </row>
    <row r="62" spans="1:30" x14ac:dyDescent="0.2">
      <c r="A62" s="141" t="s">
        <v>54</v>
      </c>
      <c r="B62" s="108" t="s">
        <v>9</v>
      </c>
      <c r="D62" s="124" t="s">
        <v>248</v>
      </c>
      <c r="F62" s="128" t="s">
        <v>162</v>
      </c>
      <c r="H62" s="128" t="s">
        <v>210</v>
      </c>
      <c r="J62" s="108" t="s">
        <v>6</v>
      </c>
      <c r="K62" s="132"/>
      <c r="L62" s="142">
        <f>COUNTIF(X62:AD62, "WIN")/COUNTA(X62:AD62)</f>
        <v>1</v>
      </c>
      <c r="M62" s="132"/>
      <c r="N62" s="134" t="s">
        <v>270</v>
      </c>
      <c r="X62" s="134" t="s">
        <v>270</v>
      </c>
      <c r="Z62" s="134" t="s">
        <v>270</v>
      </c>
      <c r="AB62" s="134" t="s">
        <v>270</v>
      </c>
      <c r="AD62" s="134" t="s">
        <v>270</v>
      </c>
    </row>
    <row r="63" spans="1:30" x14ac:dyDescent="0.2">
      <c r="A63" s="143"/>
      <c r="B63" s="84" t="s">
        <v>232</v>
      </c>
      <c r="D63" s="94" t="s">
        <v>251</v>
      </c>
      <c r="F63" s="119" t="s">
        <v>265</v>
      </c>
      <c r="H63" s="119" t="s">
        <v>265</v>
      </c>
      <c r="J63" s="84" t="s">
        <v>231</v>
      </c>
      <c r="K63" s="132"/>
      <c r="M63" s="132"/>
      <c r="O63" s="144"/>
      <c r="Q63" s="144"/>
      <c r="S63" s="144"/>
      <c r="U63" s="144"/>
      <c r="W63" s="144"/>
      <c r="X63" s="144"/>
      <c r="Y63" s="144"/>
    </row>
    <row r="64" spans="1:30" x14ac:dyDescent="0.2">
      <c r="A64" s="143">
        <f>SUM(B64:J64)</f>
        <v>65.2</v>
      </c>
      <c r="B64" s="115">
        <v>12.8</v>
      </c>
      <c r="D64" s="106">
        <v>8</v>
      </c>
      <c r="F64" s="130">
        <v>8.4</v>
      </c>
      <c r="H64" s="129">
        <v>18</v>
      </c>
      <c r="J64" s="113">
        <v>18</v>
      </c>
      <c r="K64" s="132"/>
      <c r="M64" s="132"/>
      <c r="N64" s="150"/>
      <c r="O64" s="144"/>
      <c r="Q64" s="144"/>
      <c r="S64" s="144"/>
      <c r="U64" s="144"/>
      <c r="W64" s="144"/>
      <c r="X64" s="144"/>
      <c r="Y64" s="144"/>
      <c r="AC64" s="149"/>
    </row>
    <row r="65" spans="1:30" x14ac:dyDescent="0.2">
      <c r="A65" s="143">
        <f>SUM(B65:J65)</f>
        <v>81</v>
      </c>
      <c r="B65" s="115">
        <v>15.6</v>
      </c>
      <c r="D65" s="106">
        <v>10</v>
      </c>
      <c r="F65" s="130">
        <v>10.4</v>
      </c>
      <c r="H65" s="129">
        <v>22.5</v>
      </c>
      <c r="J65" s="113">
        <v>22.5</v>
      </c>
      <c r="K65" s="132"/>
      <c r="M65" s="132"/>
    </row>
    <row r="66" spans="1:30" x14ac:dyDescent="0.2">
      <c r="A66" s="141">
        <f>SUM(B66:J66)</f>
        <v>100.4</v>
      </c>
      <c r="B66" s="115">
        <v>21.6</v>
      </c>
      <c r="D66" s="106">
        <v>12</v>
      </c>
      <c r="F66" s="130">
        <v>12.8</v>
      </c>
      <c r="H66" s="129">
        <f>27</f>
        <v>27</v>
      </c>
      <c r="J66" s="113">
        <f>27</f>
        <v>27</v>
      </c>
      <c r="K66" s="132"/>
      <c r="M66" s="132"/>
      <c r="AC66" s="149"/>
    </row>
    <row r="67" spans="1:30" x14ac:dyDescent="0.2">
      <c r="A67" s="143">
        <f>SUM(B67:J67)</f>
        <v>116.6</v>
      </c>
      <c r="B67" s="115">
        <v>24.8</v>
      </c>
      <c r="D67" s="106">
        <v>14</v>
      </c>
      <c r="F67" s="130">
        <v>14.8</v>
      </c>
      <c r="H67" s="129">
        <v>31.5</v>
      </c>
      <c r="J67" s="113">
        <v>31.5</v>
      </c>
      <c r="K67" s="132"/>
      <c r="M67" s="132"/>
      <c r="AA67" s="149"/>
      <c r="AC67" s="149"/>
      <c r="AD67" s="150"/>
    </row>
    <row r="68" spans="1:30" x14ac:dyDescent="0.2">
      <c r="A68" s="151"/>
      <c r="B68" s="117" t="s">
        <v>107</v>
      </c>
      <c r="D68" s="122" t="s">
        <v>245</v>
      </c>
      <c r="F68" s="118" t="s">
        <v>132</v>
      </c>
      <c r="H68" s="118" t="s">
        <v>132</v>
      </c>
      <c r="J68" s="118" t="s">
        <v>132</v>
      </c>
      <c r="K68" s="132"/>
      <c r="M68" s="132"/>
    </row>
    <row r="69" spans="1:30" x14ac:dyDescent="0.2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Q69" s="132"/>
      <c r="S69" s="132"/>
      <c r="U69" s="132"/>
      <c r="W69" s="132"/>
      <c r="X69" s="132"/>
      <c r="Y69" s="132"/>
      <c r="Z69" s="132"/>
      <c r="AA69" s="132"/>
      <c r="AB69" s="132"/>
      <c r="AC69" s="132"/>
      <c r="AD69" s="132"/>
    </row>
    <row r="71" spans="1:30" x14ac:dyDescent="0.2">
      <c r="K71" s="132"/>
      <c r="L71" s="132"/>
      <c r="M71" s="132"/>
      <c r="N71" s="133" t="s">
        <v>301</v>
      </c>
      <c r="O71" s="133"/>
      <c r="Q71" s="133"/>
      <c r="S71" s="133"/>
      <c r="U71" s="133"/>
      <c r="W71" s="133"/>
      <c r="X71" s="133" t="s">
        <v>302</v>
      </c>
      <c r="Y71" s="133"/>
      <c r="Z71" s="133" t="s">
        <v>303</v>
      </c>
      <c r="AA71" s="132"/>
      <c r="AB71" s="133" t="s">
        <v>304</v>
      </c>
      <c r="AC71" s="132"/>
      <c r="AD71" s="133" t="s">
        <v>305</v>
      </c>
    </row>
    <row r="72" spans="1:30" x14ac:dyDescent="0.2">
      <c r="K72" s="132"/>
      <c r="L72" s="134" t="s">
        <v>270</v>
      </c>
      <c r="M72" s="132"/>
      <c r="N72" s="108" t="s">
        <v>149</v>
      </c>
      <c r="O72" s="135"/>
      <c r="Q72" s="135"/>
      <c r="S72" s="135"/>
      <c r="U72" s="135"/>
      <c r="W72" s="135"/>
      <c r="X72" s="108" t="s">
        <v>149</v>
      </c>
      <c r="Y72" s="135"/>
      <c r="Z72" s="108" t="s">
        <v>149</v>
      </c>
      <c r="AB72" s="108" t="s">
        <v>149</v>
      </c>
      <c r="AD72" s="108" t="s">
        <v>149</v>
      </c>
    </row>
    <row r="73" spans="1:30" x14ac:dyDescent="0.2">
      <c r="K73" s="132"/>
      <c r="L73" s="136" t="s">
        <v>270</v>
      </c>
      <c r="M73" s="132"/>
      <c r="N73" s="124" t="s">
        <v>211</v>
      </c>
      <c r="O73" s="135"/>
      <c r="Q73" s="135"/>
      <c r="S73" s="135"/>
      <c r="U73" s="135"/>
      <c r="W73" s="135"/>
      <c r="X73" s="124" t="s">
        <v>211</v>
      </c>
      <c r="Y73" s="135"/>
      <c r="Z73" s="124" t="s">
        <v>211</v>
      </c>
      <c r="AB73" s="124" t="s">
        <v>211</v>
      </c>
      <c r="AD73" s="124" t="s">
        <v>89</v>
      </c>
    </row>
    <row r="74" spans="1:30" x14ac:dyDescent="0.2">
      <c r="K74" s="132"/>
      <c r="L74" s="137" t="s">
        <v>273</v>
      </c>
      <c r="M74" s="132"/>
      <c r="N74" s="108" t="s">
        <v>202</v>
      </c>
      <c r="O74" s="135"/>
      <c r="Q74" s="135"/>
      <c r="S74" s="135"/>
      <c r="U74" s="135"/>
      <c r="W74" s="135"/>
      <c r="X74" s="108" t="s">
        <v>202</v>
      </c>
      <c r="Y74" s="135"/>
      <c r="Z74" s="108" t="s">
        <v>202</v>
      </c>
      <c r="AB74" s="108" t="s">
        <v>202</v>
      </c>
      <c r="AD74" s="108" t="s">
        <v>202</v>
      </c>
    </row>
    <row r="75" spans="1:30" x14ac:dyDescent="0.2">
      <c r="K75" s="132"/>
      <c r="L75" s="130" t="s">
        <v>273</v>
      </c>
      <c r="M75" s="132"/>
      <c r="N75" s="128" t="s">
        <v>90</v>
      </c>
      <c r="O75" s="135"/>
      <c r="Q75" s="135"/>
      <c r="S75" s="135"/>
      <c r="U75" s="135"/>
      <c r="W75" s="135"/>
      <c r="X75" s="128" t="s">
        <v>166</v>
      </c>
      <c r="Y75" s="135"/>
      <c r="Z75" s="128" t="s">
        <v>4</v>
      </c>
      <c r="AB75" s="128" t="s">
        <v>155</v>
      </c>
      <c r="AD75" s="128" t="s">
        <v>306</v>
      </c>
    </row>
    <row r="76" spans="1:30" x14ac:dyDescent="0.2">
      <c r="A76" s="138" t="s">
        <v>308</v>
      </c>
      <c r="K76" s="132"/>
      <c r="M76" s="132"/>
      <c r="N76" s="124" t="s">
        <v>5</v>
      </c>
      <c r="O76" s="135"/>
      <c r="Q76" s="135"/>
      <c r="S76" s="135"/>
      <c r="U76" s="135"/>
      <c r="W76" s="135"/>
      <c r="X76" s="124" t="s">
        <v>151</v>
      </c>
      <c r="Y76" s="135"/>
      <c r="Z76" s="124" t="s">
        <v>5</v>
      </c>
      <c r="AB76" s="124" t="s">
        <v>5</v>
      </c>
      <c r="AD76" s="124" t="s">
        <v>5</v>
      </c>
    </row>
    <row r="77" spans="1:30" x14ac:dyDescent="0.2">
      <c r="A77" s="139" t="s">
        <v>160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Q77" s="132"/>
      <c r="S77" s="132"/>
      <c r="U77" s="132"/>
      <c r="W77" s="132"/>
      <c r="X77" s="132"/>
      <c r="Y77" s="132"/>
      <c r="Z77" s="140"/>
      <c r="AA77" s="132"/>
      <c r="AB77" s="132"/>
      <c r="AC77" s="132"/>
      <c r="AD77" s="132"/>
    </row>
    <row r="78" spans="1:30" x14ac:dyDescent="0.2">
      <c r="A78" s="141" t="s">
        <v>279</v>
      </c>
      <c r="B78" s="108" t="s">
        <v>199</v>
      </c>
      <c r="D78" s="124" t="s">
        <v>211</v>
      </c>
      <c r="F78" s="128" t="s">
        <v>160</v>
      </c>
      <c r="H78" s="128" t="s">
        <v>163</v>
      </c>
      <c r="J78" s="124" t="s">
        <v>5</v>
      </c>
      <c r="K78" s="132"/>
      <c r="L78" s="142">
        <f>COUNTIF(X78:AD78, "WIN")/COUNTA(X78:AD78)</f>
        <v>0.75</v>
      </c>
      <c r="M78" s="132"/>
      <c r="N78" s="130" t="s">
        <v>273</v>
      </c>
      <c r="X78" s="134" t="s">
        <v>270</v>
      </c>
      <c r="Z78" s="134" t="s">
        <v>270</v>
      </c>
      <c r="AB78" s="134" t="s">
        <v>270</v>
      </c>
      <c r="AD78" s="130" t="s">
        <v>273</v>
      </c>
    </row>
    <row r="79" spans="1:30" x14ac:dyDescent="0.2">
      <c r="A79" s="143"/>
      <c r="B79" s="84" t="s">
        <v>234</v>
      </c>
      <c r="D79" s="94" t="s">
        <v>250</v>
      </c>
      <c r="F79" s="119" t="s">
        <v>267</v>
      </c>
      <c r="H79" s="119" t="s">
        <v>266</v>
      </c>
      <c r="J79" s="94" t="s">
        <v>250</v>
      </c>
      <c r="K79" s="132"/>
      <c r="M79" s="132"/>
    </row>
    <row r="80" spans="1:30" x14ac:dyDescent="0.2">
      <c r="A80" s="143">
        <f>SUM(B80:J80)</f>
        <v>59.949999999999996</v>
      </c>
      <c r="B80" s="104">
        <v>5.25</v>
      </c>
      <c r="D80" s="127">
        <v>11.2</v>
      </c>
      <c r="F80" s="130">
        <v>4.2</v>
      </c>
      <c r="H80" s="98">
        <v>11.7</v>
      </c>
      <c r="J80" s="93">
        <v>27.6</v>
      </c>
      <c r="K80" s="132"/>
      <c r="M80" s="132"/>
      <c r="AD80" s="144"/>
    </row>
    <row r="81" spans="1:30" x14ac:dyDescent="0.2">
      <c r="A81" s="143">
        <f>SUM(B81:J81)</f>
        <v>62.65</v>
      </c>
      <c r="B81" s="104">
        <v>6.75</v>
      </c>
      <c r="D81" s="127">
        <v>11.2</v>
      </c>
      <c r="F81" s="130">
        <v>5.4</v>
      </c>
      <c r="H81" s="98">
        <v>11.7</v>
      </c>
      <c r="J81" s="93">
        <v>27.6</v>
      </c>
      <c r="K81" s="132"/>
      <c r="M81" s="132"/>
    </row>
    <row r="82" spans="1:30" x14ac:dyDescent="0.2">
      <c r="A82" s="141">
        <f>SUM(B82:J82)</f>
        <v>100.62926</v>
      </c>
      <c r="B82" s="104">
        <v>8.75</v>
      </c>
      <c r="D82" s="127">
        <f>16.7*1.0466</f>
        <v>17.47822</v>
      </c>
      <c r="F82" s="130">
        <v>7</v>
      </c>
      <c r="H82" s="98">
        <f>23.4*1.0466</f>
        <v>24.49044</v>
      </c>
      <c r="J82" s="93">
        <f>41*1.0466</f>
        <v>42.910600000000002</v>
      </c>
      <c r="K82" s="132"/>
      <c r="M82" s="132"/>
      <c r="AD82" s="144"/>
    </row>
    <row r="83" spans="1:30" x14ac:dyDescent="0.2">
      <c r="A83" s="143">
        <f>SUM(B83:J83)</f>
        <v>99.949999999999989</v>
      </c>
      <c r="B83" s="104">
        <v>10.25</v>
      </c>
      <c r="D83" s="127">
        <v>16.7</v>
      </c>
      <c r="F83" s="130">
        <v>8.1999999999999993</v>
      </c>
      <c r="H83" s="98">
        <v>23.4</v>
      </c>
      <c r="J83" s="93">
        <v>41.4</v>
      </c>
      <c r="K83" s="132"/>
      <c r="M83" s="132"/>
      <c r="N83" s="145"/>
      <c r="AD83" s="144"/>
    </row>
    <row r="84" spans="1:30" x14ac:dyDescent="0.2">
      <c r="B84" s="117" t="s">
        <v>107</v>
      </c>
      <c r="D84" s="110" t="s">
        <v>114</v>
      </c>
      <c r="F84" s="111" t="s">
        <v>133</v>
      </c>
      <c r="H84" s="110" t="s">
        <v>114</v>
      </c>
      <c r="J84" s="110" t="s">
        <v>114</v>
      </c>
      <c r="K84" s="132"/>
      <c r="M84" s="132"/>
      <c r="N84" s="145"/>
    </row>
    <row r="85" spans="1:30" x14ac:dyDescent="0.2">
      <c r="A85" s="133" t="s">
        <v>161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Q85" s="132"/>
      <c r="S85" s="132"/>
      <c r="U85" s="132"/>
      <c r="W85" s="132"/>
      <c r="X85" s="132"/>
      <c r="Y85" s="132"/>
      <c r="Z85" s="132"/>
      <c r="AA85" s="132"/>
      <c r="AB85" s="132"/>
      <c r="AC85" s="132"/>
      <c r="AD85" s="132"/>
    </row>
    <row r="86" spans="1:30" x14ac:dyDescent="0.2">
      <c r="A86" s="146" t="s">
        <v>279</v>
      </c>
      <c r="B86" s="128" t="s">
        <v>161</v>
      </c>
      <c r="C86" s="135"/>
      <c r="D86" s="124" t="s">
        <v>88</v>
      </c>
      <c r="E86" s="135"/>
      <c r="F86" s="108" t="s">
        <v>10</v>
      </c>
      <c r="G86" s="135"/>
      <c r="H86" s="108" t="s">
        <v>87</v>
      </c>
      <c r="J86" s="128" t="s">
        <v>155</v>
      </c>
      <c r="K86" s="132"/>
      <c r="L86" s="142">
        <f>COUNTIF(X86:AD86, "WIN")/COUNTA(X86:AD86)</f>
        <v>1</v>
      </c>
      <c r="M86" s="132"/>
      <c r="N86" s="134" t="s">
        <v>270</v>
      </c>
      <c r="X86" s="134" t="s">
        <v>270</v>
      </c>
      <c r="Z86" s="134" t="s">
        <v>270</v>
      </c>
      <c r="AB86" s="134" t="s">
        <v>270</v>
      </c>
      <c r="AD86" s="134" t="s">
        <v>270</v>
      </c>
    </row>
    <row r="87" spans="1:30" x14ac:dyDescent="0.2">
      <c r="A87" s="147"/>
      <c r="B87" s="119" t="s">
        <v>265</v>
      </c>
      <c r="D87" s="94" t="s">
        <v>253</v>
      </c>
      <c r="F87" s="84" t="s">
        <v>232</v>
      </c>
      <c r="H87" s="84" t="s">
        <v>230</v>
      </c>
      <c r="J87" s="119" t="s">
        <v>266</v>
      </c>
      <c r="K87" s="132"/>
      <c r="M87" s="132"/>
    </row>
    <row r="88" spans="1:30" x14ac:dyDescent="0.2">
      <c r="A88" s="147">
        <f>SUM(B88:J88)</f>
        <v>64.849999999999994</v>
      </c>
      <c r="B88" s="129">
        <v>18</v>
      </c>
      <c r="D88" s="106">
        <v>4.2</v>
      </c>
      <c r="F88" s="104">
        <v>3.2</v>
      </c>
      <c r="H88" s="83">
        <v>31.95</v>
      </c>
      <c r="J88" s="98">
        <v>7.5</v>
      </c>
      <c r="K88" s="132"/>
      <c r="M88" s="132"/>
    </row>
    <row r="89" spans="1:30" x14ac:dyDescent="0.2">
      <c r="A89" s="147">
        <f>SUM(B89:J89)</f>
        <v>73.75</v>
      </c>
      <c r="B89" s="129">
        <v>22.5</v>
      </c>
      <c r="D89" s="106">
        <v>5.4</v>
      </c>
      <c r="F89" s="104">
        <v>3.9</v>
      </c>
      <c r="H89" s="83">
        <v>31.95</v>
      </c>
      <c r="J89" s="98">
        <v>10</v>
      </c>
      <c r="K89" s="132"/>
      <c r="M89" s="132"/>
    </row>
    <row r="90" spans="1:30" x14ac:dyDescent="0.2">
      <c r="A90" s="146">
        <f>SUM(B90:J90)</f>
        <v>100.20059000000001</v>
      </c>
      <c r="B90" s="129">
        <f>27</f>
        <v>27</v>
      </c>
      <c r="D90" s="106">
        <f>7</f>
        <v>7</v>
      </c>
      <c r="F90" s="104">
        <f>5.4</f>
        <v>5.4</v>
      </c>
      <c r="H90" s="83">
        <f>46.15*1.0466</f>
        <v>48.30059</v>
      </c>
      <c r="J90" s="98">
        <f>12.5</f>
        <v>12.5</v>
      </c>
      <c r="K90" s="132"/>
      <c r="M90" s="132"/>
    </row>
    <row r="91" spans="1:30" x14ac:dyDescent="0.2">
      <c r="A91" s="147">
        <f>SUM(B91:J91)</f>
        <v>109.55000000000001</v>
      </c>
      <c r="B91" s="129">
        <v>31.5</v>
      </c>
      <c r="D91" s="106">
        <v>8.1999999999999993</v>
      </c>
      <c r="F91" s="104">
        <v>6.2</v>
      </c>
      <c r="H91" s="83">
        <v>46.15</v>
      </c>
      <c r="J91" s="98">
        <v>17.5</v>
      </c>
      <c r="K91" s="132"/>
      <c r="M91" s="132"/>
    </row>
    <row r="92" spans="1:30" x14ac:dyDescent="0.2">
      <c r="B92" s="117" t="s">
        <v>107</v>
      </c>
      <c r="D92" s="122" t="s">
        <v>245</v>
      </c>
      <c r="F92" s="122" t="s">
        <v>245</v>
      </c>
      <c r="H92" s="110" t="s">
        <v>114</v>
      </c>
      <c r="J92" s="118" t="s">
        <v>132</v>
      </c>
      <c r="K92" s="132"/>
      <c r="M92" s="132"/>
    </row>
    <row r="93" spans="1:30" x14ac:dyDescent="0.2">
      <c r="A93" s="139" t="s">
        <v>90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Q93" s="132"/>
      <c r="S93" s="132"/>
      <c r="U93" s="132"/>
      <c r="W93" s="132"/>
      <c r="X93" s="132"/>
      <c r="Y93" s="132"/>
      <c r="Z93" s="132"/>
      <c r="AA93" s="132"/>
      <c r="AB93" s="132"/>
      <c r="AC93" s="132"/>
      <c r="AD93" s="132"/>
    </row>
    <row r="94" spans="1:30" x14ac:dyDescent="0.2">
      <c r="A94" s="141" t="s">
        <v>54</v>
      </c>
      <c r="B94" s="124" t="s">
        <v>151</v>
      </c>
      <c r="D94" s="124" t="s">
        <v>89</v>
      </c>
      <c r="F94" s="128" t="s">
        <v>90</v>
      </c>
      <c r="H94" s="128" t="s">
        <v>4</v>
      </c>
      <c r="J94" s="108" t="s">
        <v>149</v>
      </c>
      <c r="K94" s="132"/>
      <c r="L94" s="142">
        <f>COUNTIF(X94:AD94, "WIN")/COUNTA(X94:AD94)</f>
        <v>1</v>
      </c>
      <c r="M94" s="132"/>
      <c r="N94" s="136" t="s">
        <v>270</v>
      </c>
      <c r="X94" s="134" t="s">
        <v>270</v>
      </c>
      <c r="Z94" s="134" t="s">
        <v>270</v>
      </c>
      <c r="AB94" s="134" t="s">
        <v>270</v>
      </c>
      <c r="AD94" s="134" t="s">
        <v>270</v>
      </c>
    </row>
    <row r="95" spans="1:30" x14ac:dyDescent="0.2">
      <c r="A95" s="143"/>
      <c r="B95" s="94" t="s">
        <v>250</v>
      </c>
      <c r="D95" s="94" t="s">
        <v>250</v>
      </c>
      <c r="F95" s="119" t="s">
        <v>267</v>
      </c>
      <c r="H95" s="119" t="s">
        <v>268</v>
      </c>
      <c r="J95" s="84" t="s">
        <v>230</v>
      </c>
      <c r="K95" s="132"/>
      <c r="M95" s="132"/>
    </row>
    <row r="96" spans="1:30" x14ac:dyDescent="0.2">
      <c r="A96" s="143">
        <f>SUM(B96:J96)</f>
        <v>65.849999999999994</v>
      </c>
      <c r="B96" s="93">
        <v>28.4</v>
      </c>
      <c r="D96" s="127">
        <v>11.2</v>
      </c>
      <c r="E96" s="149"/>
      <c r="F96" s="98">
        <v>9.4499999999999993</v>
      </c>
      <c r="G96" s="149"/>
      <c r="H96" s="130">
        <v>5.6</v>
      </c>
      <c r="I96" s="149"/>
      <c r="J96" s="115">
        <v>11.2</v>
      </c>
      <c r="K96" s="132"/>
      <c r="M96" s="132"/>
    </row>
    <row r="97" spans="1:30" x14ac:dyDescent="0.2">
      <c r="A97" s="143">
        <f>SUM(B97:J97)</f>
        <v>68.55</v>
      </c>
      <c r="B97" s="93">
        <v>28.4</v>
      </c>
      <c r="D97" s="127">
        <v>11.2</v>
      </c>
      <c r="E97" s="149"/>
      <c r="F97" s="98">
        <v>12.15</v>
      </c>
      <c r="G97" s="149"/>
      <c r="H97" s="130">
        <v>5.6</v>
      </c>
      <c r="I97" s="149"/>
      <c r="J97" s="115">
        <v>11.2</v>
      </c>
      <c r="K97" s="132"/>
      <c r="M97" s="132"/>
    </row>
    <row r="98" spans="1:30" x14ac:dyDescent="0.2">
      <c r="A98" s="141">
        <f>SUM(B98:J98)</f>
        <v>100.25</v>
      </c>
      <c r="B98" s="93">
        <f>42.6</f>
        <v>42.6</v>
      </c>
      <c r="D98" s="127">
        <f>16.7</f>
        <v>16.7</v>
      </c>
      <c r="E98" s="149"/>
      <c r="F98" s="98">
        <v>15.75</v>
      </c>
      <c r="G98" s="149"/>
      <c r="H98" s="130">
        <v>8.4</v>
      </c>
      <c r="I98" s="149"/>
      <c r="J98" s="115">
        <f>16.8</f>
        <v>16.8</v>
      </c>
      <c r="K98" s="132"/>
      <c r="M98" s="132"/>
    </row>
    <row r="99" spans="1:30" x14ac:dyDescent="0.2">
      <c r="A99" s="143">
        <f>SUM(B99:J99)</f>
        <v>102.95</v>
      </c>
      <c r="B99" s="93">
        <v>42.6</v>
      </c>
      <c r="D99" s="127">
        <v>16.7</v>
      </c>
      <c r="E99" s="149"/>
      <c r="F99" s="98">
        <v>18.45</v>
      </c>
      <c r="G99" s="149"/>
      <c r="H99" s="130">
        <v>8.4</v>
      </c>
      <c r="I99" s="149"/>
      <c r="J99" s="115">
        <v>16.8</v>
      </c>
      <c r="K99" s="132"/>
      <c r="M99" s="132"/>
      <c r="N99" s="150"/>
      <c r="AB99" s="145"/>
    </row>
    <row r="100" spans="1:30" x14ac:dyDescent="0.2">
      <c r="A100" s="109"/>
      <c r="B100" s="117" t="s">
        <v>107</v>
      </c>
      <c r="D100" s="122" t="s">
        <v>245</v>
      </c>
      <c r="F100" s="118" t="s">
        <v>132</v>
      </c>
      <c r="H100" s="120" t="s">
        <v>86</v>
      </c>
      <c r="J100" s="120" t="s">
        <v>86</v>
      </c>
      <c r="K100" s="132"/>
      <c r="M100" s="132"/>
      <c r="O100" s="135"/>
      <c r="Q100" s="135"/>
      <c r="S100" s="135"/>
      <c r="U100" s="135"/>
      <c r="W100" s="135"/>
      <c r="Y100" s="135"/>
      <c r="AB100" s="145"/>
    </row>
    <row r="101" spans="1:30" x14ac:dyDescent="0.2">
      <c r="A101" s="139" t="s">
        <v>154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Q101" s="132"/>
      <c r="S101" s="132"/>
      <c r="U101" s="132"/>
      <c r="W101" s="132"/>
      <c r="X101" s="132"/>
      <c r="Y101" s="132"/>
      <c r="Z101" s="132"/>
      <c r="AA101" s="132"/>
      <c r="AB101" s="132"/>
      <c r="AC101" s="132"/>
      <c r="AD101" s="132"/>
    </row>
    <row r="102" spans="1:30" x14ac:dyDescent="0.2">
      <c r="A102" s="141" t="s">
        <v>54</v>
      </c>
      <c r="B102" s="124" t="s">
        <v>1</v>
      </c>
      <c r="D102" s="125" t="s">
        <v>105</v>
      </c>
      <c r="F102" s="128" t="s">
        <v>154</v>
      </c>
      <c r="H102" s="128" t="s">
        <v>256</v>
      </c>
      <c r="J102" s="108" t="s">
        <v>202</v>
      </c>
      <c r="K102" s="132"/>
      <c r="L102" s="142">
        <f>COUNTIF(X102:AD102, "WIN")/COUNTA(X102:AD102)</f>
        <v>1</v>
      </c>
      <c r="M102" s="132"/>
      <c r="N102" s="134" t="s">
        <v>270</v>
      </c>
      <c r="X102" s="134" t="s">
        <v>270</v>
      </c>
      <c r="Z102" s="134" t="s">
        <v>270</v>
      </c>
      <c r="AB102" s="134" t="s">
        <v>270</v>
      </c>
      <c r="AD102" s="134" t="s">
        <v>270</v>
      </c>
    </row>
    <row r="103" spans="1:30" x14ac:dyDescent="0.2">
      <c r="A103" s="143"/>
      <c r="B103" s="94" t="s">
        <v>250</v>
      </c>
      <c r="D103" s="94" t="s">
        <v>251</v>
      </c>
      <c r="F103" s="119" t="s">
        <v>265</v>
      </c>
      <c r="H103" s="119" t="s">
        <v>265</v>
      </c>
      <c r="J103" s="84" t="s">
        <v>230</v>
      </c>
      <c r="K103" s="132"/>
      <c r="M103" s="132"/>
      <c r="O103" s="145"/>
      <c r="Q103" s="145"/>
      <c r="S103" s="145"/>
      <c r="U103" s="145"/>
      <c r="W103" s="145"/>
      <c r="Y103" s="145"/>
    </row>
    <row r="104" spans="1:30" x14ac:dyDescent="0.2">
      <c r="A104" s="143">
        <f>SUM(B104:J104)</f>
        <v>69.599999999999994</v>
      </c>
      <c r="B104" s="127">
        <v>12</v>
      </c>
      <c r="D104" s="126">
        <v>18</v>
      </c>
      <c r="F104" s="130">
        <v>10</v>
      </c>
      <c r="H104" s="129">
        <v>18</v>
      </c>
      <c r="J104" s="115">
        <v>11.6</v>
      </c>
      <c r="K104" s="132"/>
      <c r="M104" s="132"/>
      <c r="N104" s="150"/>
      <c r="O104" s="150"/>
      <c r="Q104" s="150"/>
      <c r="S104" s="150"/>
      <c r="U104" s="150"/>
      <c r="W104" s="150"/>
      <c r="X104" s="150"/>
      <c r="Y104" s="150"/>
      <c r="Z104" s="150"/>
      <c r="AB104" s="145"/>
      <c r="AC104" s="149"/>
    </row>
    <row r="105" spans="1:30" x14ac:dyDescent="0.2">
      <c r="A105" s="143">
        <f>SUM(B105:J105)</f>
        <v>81.099999999999994</v>
      </c>
      <c r="B105" s="127">
        <v>12</v>
      </c>
      <c r="D105" s="126">
        <v>22.5</v>
      </c>
      <c r="F105" s="130">
        <v>12.5</v>
      </c>
      <c r="H105" s="129">
        <v>22.5</v>
      </c>
      <c r="J105" s="115">
        <v>11.6</v>
      </c>
      <c r="K105" s="132"/>
      <c r="M105" s="132"/>
    </row>
    <row r="106" spans="1:30" x14ac:dyDescent="0.2">
      <c r="A106" s="141">
        <f>SUM(B106:J106)</f>
        <v>101.9</v>
      </c>
      <c r="B106" s="127">
        <v>18</v>
      </c>
      <c r="D106" s="126">
        <f>27</f>
        <v>27</v>
      </c>
      <c r="F106" s="130">
        <v>12.5</v>
      </c>
      <c r="H106" s="129">
        <f>27</f>
        <v>27</v>
      </c>
      <c r="J106" s="115">
        <v>17.399999999999999</v>
      </c>
      <c r="K106" s="132"/>
      <c r="M106" s="132"/>
      <c r="N106" s="145"/>
      <c r="AC106" s="149"/>
    </row>
    <row r="107" spans="1:30" x14ac:dyDescent="0.2">
      <c r="A107" s="143">
        <f>SUM(B107:J107)</f>
        <v>110.9</v>
      </c>
      <c r="B107" s="127">
        <v>18</v>
      </c>
      <c r="D107" s="126">
        <v>31.5</v>
      </c>
      <c r="F107" s="130">
        <v>12.5</v>
      </c>
      <c r="H107" s="129">
        <v>31.5</v>
      </c>
      <c r="J107" s="115">
        <v>17.399999999999999</v>
      </c>
      <c r="K107" s="132"/>
      <c r="M107" s="132"/>
      <c r="N107" s="145"/>
      <c r="AB107" s="144"/>
      <c r="AC107" s="149"/>
    </row>
    <row r="108" spans="1:30" x14ac:dyDescent="0.2">
      <c r="B108" s="117" t="s">
        <v>107</v>
      </c>
      <c r="D108" s="111" t="s">
        <v>133</v>
      </c>
      <c r="F108" s="111" t="s">
        <v>133</v>
      </c>
      <c r="H108" s="111" t="s">
        <v>133</v>
      </c>
      <c r="J108" s="117" t="s">
        <v>107</v>
      </c>
      <c r="K108" s="132"/>
      <c r="M108" s="132"/>
      <c r="O108" s="135"/>
      <c r="Q108" s="135"/>
      <c r="S108" s="135"/>
      <c r="U108" s="135"/>
      <c r="W108" s="135"/>
      <c r="Y108" s="135"/>
      <c r="AB108" s="144"/>
    </row>
    <row r="109" spans="1:30" x14ac:dyDescent="0.2">
      <c r="A109" s="139" t="s">
        <v>162</v>
      </c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Q109" s="132"/>
      <c r="S109" s="132"/>
      <c r="U109" s="132"/>
      <c r="W109" s="132"/>
      <c r="X109" s="132"/>
      <c r="Y109" s="132"/>
      <c r="Z109" s="132"/>
      <c r="AA109" s="132"/>
      <c r="AB109" s="132"/>
      <c r="AC109" s="132"/>
      <c r="AD109" s="132"/>
    </row>
    <row r="110" spans="1:30" x14ac:dyDescent="0.2">
      <c r="A110" s="141" t="s">
        <v>54</v>
      </c>
      <c r="B110" s="108" t="s">
        <v>9</v>
      </c>
      <c r="D110" s="124" t="s">
        <v>248</v>
      </c>
      <c r="F110" s="128" t="s">
        <v>162</v>
      </c>
      <c r="H110" s="128" t="s">
        <v>210</v>
      </c>
      <c r="J110" s="108" t="s">
        <v>6</v>
      </c>
      <c r="K110" s="132"/>
      <c r="L110" s="142">
        <f>COUNTIF(X110:AD110, "WIN")/COUNTA(X110:AD110)</f>
        <v>1</v>
      </c>
      <c r="M110" s="132"/>
      <c r="N110" s="134" t="s">
        <v>270</v>
      </c>
      <c r="X110" s="134" t="s">
        <v>270</v>
      </c>
      <c r="Z110" s="134" t="s">
        <v>270</v>
      </c>
      <c r="AB110" s="134" t="s">
        <v>270</v>
      </c>
      <c r="AD110" s="134" t="s">
        <v>270</v>
      </c>
    </row>
    <row r="111" spans="1:30" x14ac:dyDescent="0.2">
      <c r="A111" s="143"/>
      <c r="B111" s="84" t="s">
        <v>232</v>
      </c>
      <c r="D111" s="94" t="s">
        <v>251</v>
      </c>
      <c r="F111" s="119" t="s">
        <v>265</v>
      </c>
      <c r="H111" s="119" t="s">
        <v>265</v>
      </c>
      <c r="J111" s="84" t="s">
        <v>231</v>
      </c>
      <c r="K111" s="132"/>
      <c r="M111" s="132"/>
      <c r="O111" s="144"/>
      <c r="Q111" s="144"/>
      <c r="S111" s="144"/>
      <c r="U111" s="144"/>
      <c r="W111" s="144"/>
      <c r="X111" s="144"/>
      <c r="Y111" s="144"/>
    </row>
    <row r="112" spans="1:30" x14ac:dyDescent="0.2">
      <c r="A112" s="143">
        <f>SUM(B112:J112)</f>
        <v>65.2</v>
      </c>
      <c r="B112" s="115">
        <v>12.8</v>
      </c>
      <c r="D112" s="106">
        <v>8</v>
      </c>
      <c r="F112" s="130">
        <v>8.4</v>
      </c>
      <c r="H112" s="129">
        <v>18</v>
      </c>
      <c r="J112" s="113">
        <v>18</v>
      </c>
      <c r="K112" s="132"/>
      <c r="M112" s="132"/>
      <c r="N112" s="150"/>
      <c r="O112" s="144"/>
      <c r="Q112" s="144"/>
      <c r="S112" s="144"/>
      <c r="U112" s="144"/>
      <c r="W112" s="144"/>
      <c r="X112" s="144"/>
      <c r="Y112" s="144"/>
      <c r="AC112" s="149"/>
    </row>
    <row r="113" spans="1:30" x14ac:dyDescent="0.2">
      <c r="A113" s="143">
        <f>SUM(B113:J113)</f>
        <v>81</v>
      </c>
      <c r="B113" s="115">
        <v>15.6</v>
      </c>
      <c r="D113" s="106">
        <v>10</v>
      </c>
      <c r="F113" s="130">
        <v>10.4</v>
      </c>
      <c r="H113" s="129">
        <v>22.5</v>
      </c>
      <c r="J113" s="113">
        <v>22.5</v>
      </c>
      <c r="K113" s="132"/>
      <c r="M113" s="132"/>
    </row>
    <row r="114" spans="1:30" x14ac:dyDescent="0.2">
      <c r="A114" s="141">
        <f>SUM(B114:J114)</f>
        <v>100.4</v>
      </c>
      <c r="B114" s="115">
        <v>21.6</v>
      </c>
      <c r="D114" s="106">
        <v>12</v>
      </c>
      <c r="F114" s="130">
        <v>12.8</v>
      </c>
      <c r="H114" s="129">
        <f>27</f>
        <v>27</v>
      </c>
      <c r="J114" s="113">
        <f>27</f>
        <v>27</v>
      </c>
      <c r="K114" s="132"/>
      <c r="M114" s="132"/>
      <c r="AC114" s="149"/>
    </row>
    <row r="115" spans="1:30" x14ac:dyDescent="0.2">
      <c r="A115" s="143">
        <f>SUM(B115:J115)</f>
        <v>116.6</v>
      </c>
      <c r="B115" s="115">
        <v>24.8</v>
      </c>
      <c r="D115" s="106">
        <v>14</v>
      </c>
      <c r="F115" s="130">
        <v>14.8</v>
      </c>
      <c r="H115" s="129">
        <v>31.5</v>
      </c>
      <c r="J115" s="113">
        <v>31.5</v>
      </c>
      <c r="K115" s="132"/>
      <c r="M115" s="132"/>
      <c r="AA115" s="149"/>
      <c r="AC115" s="149"/>
      <c r="AD115" s="150"/>
    </row>
    <row r="116" spans="1:30" x14ac:dyDescent="0.2">
      <c r="A116" s="151"/>
      <c r="B116" s="117" t="s">
        <v>107</v>
      </c>
      <c r="D116" s="117" t="s">
        <v>107</v>
      </c>
      <c r="F116" s="118" t="s">
        <v>132</v>
      </c>
      <c r="H116" s="118" t="s">
        <v>132</v>
      </c>
      <c r="J116" s="118" t="s">
        <v>132</v>
      </c>
      <c r="K116" s="132"/>
      <c r="M116" s="132"/>
    </row>
    <row r="117" spans="1:30" x14ac:dyDescent="0.2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Q117" s="132"/>
      <c r="S117" s="132"/>
      <c r="U117" s="132"/>
      <c r="W117" s="132"/>
      <c r="X117" s="132"/>
      <c r="Y117" s="132"/>
      <c r="Z117" s="132"/>
      <c r="AA117" s="132"/>
      <c r="AB117" s="132"/>
      <c r="AC117" s="132"/>
      <c r="AD117" s="132"/>
    </row>
    <row r="119" spans="1:30" x14ac:dyDescent="0.2">
      <c r="K119" s="132"/>
      <c r="L119" s="132"/>
      <c r="M119" s="132"/>
      <c r="N119" s="133" t="s">
        <v>301</v>
      </c>
      <c r="O119" s="133"/>
      <c r="Q119" s="133"/>
      <c r="S119" s="133"/>
      <c r="U119" s="133"/>
      <c r="W119" s="133"/>
      <c r="X119" s="133" t="s">
        <v>302</v>
      </c>
      <c r="Y119" s="133"/>
      <c r="Z119" s="133" t="s">
        <v>303</v>
      </c>
      <c r="AA119" s="132"/>
      <c r="AB119" s="133" t="s">
        <v>304</v>
      </c>
      <c r="AC119" s="132"/>
      <c r="AD119" s="133" t="s">
        <v>305</v>
      </c>
    </row>
    <row r="120" spans="1:30" x14ac:dyDescent="0.2">
      <c r="K120" s="132"/>
      <c r="L120" s="134" t="s">
        <v>270</v>
      </c>
      <c r="M120" s="132"/>
      <c r="N120" s="108" t="s">
        <v>149</v>
      </c>
      <c r="O120" s="135"/>
      <c r="Q120" s="135"/>
      <c r="S120" s="135"/>
      <c r="U120" s="135"/>
      <c r="W120" s="135"/>
      <c r="X120" s="108" t="s">
        <v>149</v>
      </c>
      <c r="Y120" s="135"/>
      <c r="Z120" s="108" t="s">
        <v>149</v>
      </c>
      <c r="AB120" s="108" t="s">
        <v>149</v>
      </c>
      <c r="AD120" s="108" t="s">
        <v>149</v>
      </c>
    </row>
    <row r="121" spans="1:30" x14ac:dyDescent="0.2">
      <c r="K121" s="132"/>
      <c r="L121" s="136" t="s">
        <v>270</v>
      </c>
      <c r="M121" s="132"/>
      <c r="N121" s="124" t="s">
        <v>211</v>
      </c>
      <c r="O121" s="135"/>
      <c r="Q121" s="135"/>
      <c r="S121" s="135"/>
      <c r="U121" s="135"/>
      <c r="W121" s="135"/>
      <c r="X121" s="124" t="s">
        <v>211</v>
      </c>
      <c r="Y121" s="135"/>
      <c r="Z121" s="124" t="s">
        <v>211</v>
      </c>
      <c r="AB121" s="124" t="s">
        <v>211</v>
      </c>
      <c r="AD121" s="124" t="s">
        <v>89</v>
      </c>
    </row>
    <row r="122" spans="1:30" x14ac:dyDescent="0.2">
      <c r="K122" s="132"/>
      <c r="L122" s="137" t="s">
        <v>273</v>
      </c>
      <c r="M122" s="132"/>
      <c r="N122" s="108" t="s">
        <v>202</v>
      </c>
      <c r="O122" s="135"/>
      <c r="Q122" s="135"/>
      <c r="S122" s="135"/>
      <c r="U122" s="135"/>
      <c r="W122" s="135"/>
      <c r="X122" s="108" t="s">
        <v>202</v>
      </c>
      <c r="Y122" s="135"/>
      <c r="Z122" s="108" t="s">
        <v>202</v>
      </c>
      <c r="AB122" s="108" t="s">
        <v>202</v>
      </c>
      <c r="AD122" s="108" t="s">
        <v>202</v>
      </c>
    </row>
    <row r="123" spans="1:30" x14ac:dyDescent="0.2">
      <c r="K123" s="132"/>
      <c r="L123" s="130" t="s">
        <v>273</v>
      </c>
      <c r="M123" s="132"/>
      <c r="N123" s="128" t="s">
        <v>90</v>
      </c>
      <c r="O123" s="135"/>
      <c r="Q123" s="135"/>
      <c r="S123" s="135"/>
      <c r="U123" s="135"/>
      <c r="W123" s="135"/>
      <c r="X123" s="128" t="s">
        <v>166</v>
      </c>
      <c r="Y123" s="135"/>
      <c r="Z123" s="128" t="s">
        <v>4</v>
      </c>
      <c r="AB123" s="128" t="s">
        <v>155</v>
      </c>
      <c r="AD123" s="128" t="s">
        <v>306</v>
      </c>
    </row>
    <row r="124" spans="1:30" x14ac:dyDescent="0.2">
      <c r="A124" s="138" t="s">
        <v>309</v>
      </c>
      <c r="K124" s="132"/>
      <c r="M124" s="132"/>
      <c r="N124" s="124" t="s">
        <v>5</v>
      </c>
      <c r="O124" s="135"/>
      <c r="Q124" s="135"/>
      <c r="S124" s="135"/>
      <c r="U124" s="135"/>
      <c r="W124" s="135"/>
      <c r="X124" s="124" t="s">
        <v>151</v>
      </c>
      <c r="Y124" s="135"/>
      <c r="Z124" s="124" t="s">
        <v>5</v>
      </c>
      <c r="AB124" s="124" t="s">
        <v>5</v>
      </c>
      <c r="AD124" s="124" t="s">
        <v>5</v>
      </c>
    </row>
    <row r="125" spans="1:30" x14ac:dyDescent="0.2">
      <c r="A125" s="139" t="s">
        <v>160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Q125" s="132"/>
      <c r="S125" s="132"/>
      <c r="U125" s="132"/>
      <c r="W125" s="132"/>
      <c r="X125" s="132"/>
      <c r="Y125" s="132"/>
      <c r="Z125" s="140"/>
      <c r="AA125" s="132"/>
      <c r="AB125" s="132"/>
      <c r="AC125" s="132"/>
      <c r="AD125" s="132"/>
    </row>
    <row r="126" spans="1:30" x14ac:dyDescent="0.2">
      <c r="A126" s="141" t="s">
        <v>279</v>
      </c>
      <c r="B126" s="108" t="s">
        <v>199</v>
      </c>
      <c r="D126" s="124" t="s">
        <v>5</v>
      </c>
      <c r="F126" s="128" t="s">
        <v>160</v>
      </c>
      <c r="H126" s="128" t="s">
        <v>163</v>
      </c>
      <c r="J126" s="128" t="s">
        <v>258</v>
      </c>
      <c r="K126" s="132"/>
      <c r="L126" s="142">
        <f>COUNTIF(X126:AD126, "WIN")/COUNTA(X126:AD126)</f>
        <v>0.75</v>
      </c>
      <c r="M126" s="132"/>
      <c r="N126" s="130" t="s">
        <v>273</v>
      </c>
      <c r="X126" s="134" t="s">
        <v>270</v>
      </c>
      <c r="Z126" s="134" t="s">
        <v>270</v>
      </c>
      <c r="AB126" s="134" t="s">
        <v>270</v>
      </c>
      <c r="AD126" s="130" t="s">
        <v>273</v>
      </c>
    </row>
    <row r="127" spans="1:30" x14ac:dyDescent="0.2">
      <c r="A127" s="143"/>
      <c r="B127" s="84" t="s">
        <v>234</v>
      </c>
      <c r="D127" s="94" t="s">
        <v>250</v>
      </c>
      <c r="F127" s="119" t="s">
        <v>267</v>
      </c>
      <c r="H127" s="119" t="s">
        <v>266</v>
      </c>
      <c r="J127" s="119" t="s">
        <v>266</v>
      </c>
      <c r="K127" s="132"/>
      <c r="M127" s="132"/>
    </row>
    <row r="128" spans="1:30" x14ac:dyDescent="0.2">
      <c r="A128" s="143">
        <f>SUM(B128:J128)</f>
        <v>59.95</v>
      </c>
      <c r="B128" s="104">
        <v>5.25</v>
      </c>
      <c r="D128" s="93">
        <v>27.6</v>
      </c>
      <c r="F128" s="130">
        <v>4.2</v>
      </c>
      <c r="H128" s="98">
        <v>11.7</v>
      </c>
      <c r="J128" s="98">
        <v>11.2</v>
      </c>
      <c r="K128" s="132"/>
      <c r="M128" s="132"/>
      <c r="AD128" s="144"/>
    </row>
    <row r="129" spans="1:30" x14ac:dyDescent="0.2">
      <c r="A129" s="143">
        <f>SUM(B129:J129)</f>
        <v>62.650000000000006</v>
      </c>
      <c r="B129" s="104">
        <v>6.75</v>
      </c>
      <c r="D129" s="93">
        <v>27.6</v>
      </c>
      <c r="F129" s="130">
        <v>5.4</v>
      </c>
      <c r="H129" s="98">
        <v>11.7</v>
      </c>
      <c r="J129" s="98">
        <v>11.2</v>
      </c>
      <c r="K129" s="132"/>
      <c r="M129" s="132"/>
    </row>
    <row r="130" spans="1:30" x14ac:dyDescent="0.2">
      <c r="A130" s="141">
        <f>SUM(B130:J130)</f>
        <v>100.73392</v>
      </c>
      <c r="B130" s="104">
        <v>8.75</v>
      </c>
      <c r="D130" s="93">
        <f>41*1.0466</f>
        <v>42.910600000000002</v>
      </c>
      <c r="F130" s="130">
        <v>7</v>
      </c>
      <c r="H130" s="98">
        <f>23.4*1.0466</f>
        <v>24.49044</v>
      </c>
      <c r="J130" s="98">
        <f>16.8*1.0466</f>
        <v>17.582879999999999</v>
      </c>
      <c r="K130" s="132"/>
      <c r="M130" s="132"/>
      <c r="AD130" s="144"/>
    </row>
    <row r="131" spans="1:30" x14ac:dyDescent="0.2">
      <c r="A131" s="143">
        <f>SUM(B131:J131)</f>
        <v>100.05</v>
      </c>
      <c r="B131" s="104">
        <v>10.25</v>
      </c>
      <c r="D131" s="93">
        <v>41.4</v>
      </c>
      <c r="F131" s="130">
        <v>8.1999999999999993</v>
      </c>
      <c r="H131" s="98">
        <v>23.4</v>
      </c>
      <c r="J131" s="98">
        <v>16.8</v>
      </c>
      <c r="K131" s="132"/>
      <c r="M131" s="132"/>
      <c r="N131" s="145"/>
      <c r="AD131" s="144"/>
    </row>
    <row r="132" spans="1:30" x14ac:dyDescent="0.2">
      <c r="A132" s="151"/>
      <c r="B132" s="117" t="s">
        <v>107</v>
      </c>
      <c r="D132" s="110" t="s">
        <v>114</v>
      </c>
      <c r="F132" s="111" t="s">
        <v>133</v>
      </c>
      <c r="H132" s="110" t="s">
        <v>114</v>
      </c>
      <c r="J132" s="110" t="s">
        <v>114</v>
      </c>
      <c r="K132" s="132"/>
      <c r="M132" s="132"/>
      <c r="N132" s="145"/>
    </row>
    <row r="133" spans="1:30" x14ac:dyDescent="0.2">
      <c r="A133" s="133" t="s">
        <v>161</v>
      </c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Q133" s="132"/>
      <c r="S133" s="132"/>
      <c r="U133" s="132"/>
      <c r="W133" s="132"/>
      <c r="X133" s="132"/>
      <c r="Y133" s="132"/>
      <c r="Z133" s="132"/>
      <c r="AA133" s="132"/>
      <c r="AB133" s="132"/>
      <c r="AC133" s="132"/>
      <c r="AD133" s="132"/>
    </row>
    <row r="134" spans="1:30" x14ac:dyDescent="0.2">
      <c r="A134" s="146" t="s">
        <v>279</v>
      </c>
      <c r="B134" s="128" t="s">
        <v>161</v>
      </c>
      <c r="C134" s="135"/>
      <c r="D134" s="124" t="s">
        <v>88</v>
      </c>
      <c r="E134" s="135"/>
      <c r="F134" s="108" t="s">
        <v>10</v>
      </c>
      <c r="G134" s="135"/>
      <c r="H134" s="108" t="s">
        <v>87</v>
      </c>
      <c r="J134" s="128" t="s">
        <v>155</v>
      </c>
      <c r="K134" s="132"/>
      <c r="L134" s="142">
        <f>COUNTIF(X134:AD134, "WIN")/COUNTA(X134:AD134)</f>
        <v>1</v>
      </c>
      <c r="M134" s="132"/>
      <c r="N134" s="134" t="s">
        <v>270</v>
      </c>
      <c r="X134" s="134" t="s">
        <v>270</v>
      </c>
      <c r="Z134" s="134" t="s">
        <v>270</v>
      </c>
      <c r="AB134" s="134" t="s">
        <v>270</v>
      </c>
      <c r="AD134" s="134" t="s">
        <v>270</v>
      </c>
    </row>
    <row r="135" spans="1:30" x14ac:dyDescent="0.2">
      <c r="A135" s="147"/>
      <c r="B135" s="119" t="s">
        <v>265</v>
      </c>
      <c r="D135" s="94" t="s">
        <v>253</v>
      </c>
      <c r="F135" s="84" t="s">
        <v>232</v>
      </c>
      <c r="H135" s="84" t="s">
        <v>230</v>
      </c>
      <c r="J135" s="119" t="s">
        <v>266</v>
      </c>
      <c r="K135" s="132"/>
      <c r="M135" s="132"/>
    </row>
    <row r="136" spans="1:30" x14ac:dyDescent="0.2">
      <c r="A136" s="147">
        <f>SUM(B136:J136)</f>
        <v>64.849999999999994</v>
      </c>
      <c r="B136" s="129">
        <v>18</v>
      </c>
      <c r="D136" s="106">
        <v>4.2</v>
      </c>
      <c r="F136" s="104">
        <v>3.2</v>
      </c>
      <c r="H136" s="83">
        <v>31.95</v>
      </c>
      <c r="J136" s="98">
        <v>7.5</v>
      </c>
      <c r="K136" s="132"/>
      <c r="M136" s="132"/>
    </row>
    <row r="137" spans="1:30" x14ac:dyDescent="0.2">
      <c r="A137" s="147">
        <f>SUM(B137:J137)</f>
        <v>73.75</v>
      </c>
      <c r="B137" s="129">
        <v>22.5</v>
      </c>
      <c r="D137" s="106">
        <v>5.4</v>
      </c>
      <c r="F137" s="104">
        <v>3.9</v>
      </c>
      <c r="H137" s="83">
        <v>31.95</v>
      </c>
      <c r="J137" s="98">
        <v>10</v>
      </c>
      <c r="K137" s="132"/>
      <c r="M137" s="132"/>
    </row>
    <row r="138" spans="1:30" x14ac:dyDescent="0.2">
      <c r="A138" s="146">
        <f>SUM(B138:J138)</f>
        <v>100.20059000000001</v>
      </c>
      <c r="B138" s="129">
        <f>27</f>
        <v>27</v>
      </c>
      <c r="D138" s="106">
        <f>7</f>
        <v>7</v>
      </c>
      <c r="F138" s="104">
        <f>5.4</f>
        <v>5.4</v>
      </c>
      <c r="H138" s="83">
        <f>46.15*1.0466</f>
        <v>48.30059</v>
      </c>
      <c r="J138" s="98">
        <f>12.5</f>
        <v>12.5</v>
      </c>
      <c r="K138" s="132"/>
      <c r="M138" s="132"/>
    </row>
    <row r="139" spans="1:30" x14ac:dyDescent="0.2">
      <c r="A139" s="147">
        <f>SUM(B139:J139)</f>
        <v>109.55000000000001</v>
      </c>
      <c r="B139" s="129">
        <v>31.5</v>
      </c>
      <c r="D139" s="106">
        <v>8.1999999999999993</v>
      </c>
      <c r="F139" s="104">
        <v>6.2</v>
      </c>
      <c r="H139" s="83">
        <v>46.15</v>
      </c>
      <c r="J139" s="98">
        <v>17.5</v>
      </c>
      <c r="K139" s="132"/>
      <c r="M139" s="132"/>
    </row>
    <row r="140" spans="1:30" x14ac:dyDescent="0.2">
      <c r="B140" s="117" t="s">
        <v>107</v>
      </c>
      <c r="D140" s="122" t="s">
        <v>244</v>
      </c>
      <c r="F140" s="122" t="s">
        <v>244</v>
      </c>
      <c r="H140" s="110" t="s">
        <v>114</v>
      </c>
      <c r="J140" s="118" t="s">
        <v>132</v>
      </c>
      <c r="K140" s="132"/>
      <c r="M140" s="132"/>
    </row>
    <row r="141" spans="1:30" x14ac:dyDescent="0.2">
      <c r="A141" s="139" t="s">
        <v>90</v>
      </c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Q141" s="132"/>
      <c r="S141" s="132"/>
      <c r="U141" s="132"/>
      <c r="W141" s="132"/>
      <c r="X141" s="132"/>
      <c r="Y141" s="132"/>
      <c r="Z141" s="132"/>
      <c r="AA141" s="132"/>
      <c r="AB141" s="132"/>
      <c r="AC141" s="132"/>
      <c r="AD141" s="132"/>
    </row>
    <row r="142" spans="1:30" x14ac:dyDescent="0.2">
      <c r="A142" s="141" t="s">
        <v>54</v>
      </c>
      <c r="B142" s="124" t="s">
        <v>151</v>
      </c>
      <c r="D142" s="124" t="s">
        <v>89</v>
      </c>
      <c r="F142" s="128" t="s">
        <v>90</v>
      </c>
      <c r="H142" s="128" t="s">
        <v>4</v>
      </c>
      <c r="J142" s="108" t="s">
        <v>202</v>
      </c>
      <c r="K142" s="132"/>
      <c r="L142" s="142">
        <f>COUNTIF(X142:AD142, "WIN")/COUNTA(X142:AD142)</f>
        <v>1</v>
      </c>
      <c r="M142" s="132"/>
      <c r="N142" s="134" t="s">
        <v>270</v>
      </c>
      <c r="X142" s="134" t="s">
        <v>270</v>
      </c>
      <c r="Z142" s="134" t="s">
        <v>270</v>
      </c>
      <c r="AB142" s="134" t="s">
        <v>270</v>
      </c>
      <c r="AD142" s="134" t="s">
        <v>270</v>
      </c>
    </row>
    <row r="143" spans="1:30" x14ac:dyDescent="0.2">
      <c r="A143" s="143"/>
      <c r="B143" s="94" t="s">
        <v>250</v>
      </c>
      <c r="D143" s="94" t="s">
        <v>250</v>
      </c>
      <c r="F143" s="119" t="s">
        <v>267</v>
      </c>
      <c r="H143" s="119" t="s">
        <v>268</v>
      </c>
      <c r="J143" s="84" t="s">
        <v>230</v>
      </c>
      <c r="K143" s="132"/>
      <c r="M143" s="132"/>
    </row>
    <row r="144" spans="1:30" x14ac:dyDescent="0.2">
      <c r="A144" s="143">
        <f>SUM(B144:J144)</f>
        <v>66.25</v>
      </c>
      <c r="B144" s="93">
        <v>28.4</v>
      </c>
      <c r="D144" s="127">
        <v>11.2</v>
      </c>
      <c r="E144" s="149"/>
      <c r="F144" s="98">
        <v>9.4499999999999993</v>
      </c>
      <c r="G144" s="149"/>
      <c r="H144" s="130">
        <v>5.6</v>
      </c>
      <c r="I144" s="149"/>
      <c r="J144" s="115">
        <v>11.6</v>
      </c>
      <c r="K144" s="132"/>
      <c r="M144" s="132"/>
    </row>
    <row r="145" spans="1:30" x14ac:dyDescent="0.2">
      <c r="A145" s="143">
        <f>SUM(B145:J145)</f>
        <v>68.949999999999989</v>
      </c>
      <c r="B145" s="93">
        <v>28.4</v>
      </c>
      <c r="D145" s="127">
        <v>11.2</v>
      </c>
      <c r="E145" s="149"/>
      <c r="F145" s="98">
        <v>12.15</v>
      </c>
      <c r="G145" s="149"/>
      <c r="H145" s="130">
        <v>5.6</v>
      </c>
      <c r="I145" s="149"/>
      <c r="J145" s="115">
        <v>11.6</v>
      </c>
      <c r="K145" s="132"/>
      <c r="M145" s="132"/>
    </row>
    <row r="146" spans="1:30" x14ac:dyDescent="0.2">
      <c r="A146" s="141">
        <f>SUM(B146:J146)</f>
        <v>100.85</v>
      </c>
      <c r="B146" s="93">
        <f>42.6</f>
        <v>42.6</v>
      </c>
      <c r="D146" s="127">
        <f>16.7</f>
        <v>16.7</v>
      </c>
      <c r="E146" s="149"/>
      <c r="F146" s="98">
        <v>15.75</v>
      </c>
      <c r="G146" s="149"/>
      <c r="H146" s="130">
        <v>8.4</v>
      </c>
      <c r="I146" s="149"/>
      <c r="J146" s="115">
        <v>17.399999999999999</v>
      </c>
      <c r="K146" s="132"/>
      <c r="M146" s="132"/>
    </row>
    <row r="147" spans="1:30" x14ac:dyDescent="0.2">
      <c r="A147" s="143">
        <f>SUM(B147:J147)</f>
        <v>103.55000000000001</v>
      </c>
      <c r="B147" s="93">
        <v>42.6</v>
      </c>
      <c r="D147" s="127">
        <v>16.7</v>
      </c>
      <c r="E147" s="149"/>
      <c r="F147" s="98">
        <v>18.45</v>
      </c>
      <c r="G147" s="149"/>
      <c r="H147" s="130">
        <v>8.4</v>
      </c>
      <c r="I147" s="149"/>
      <c r="J147" s="115">
        <v>17.399999999999999</v>
      </c>
      <c r="K147" s="132"/>
      <c r="M147" s="132"/>
      <c r="N147" s="150"/>
      <c r="AB147" s="145"/>
    </row>
    <row r="148" spans="1:30" x14ac:dyDescent="0.2">
      <c r="B148" s="117" t="s">
        <v>107</v>
      </c>
      <c r="D148" s="117" t="s">
        <v>107</v>
      </c>
      <c r="F148" s="118" t="s">
        <v>132</v>
      </c>
      <c r="H148" s="120" t="s">
        <v>86</v>
      </c>
      <c r="J148" s="120" t="s">
        <v>86</v>
      </c>
      <c r="K148" s="132"/>
      <c r="M148" s="132"/>
      <c r="O148" s="135"/>
      <c r="Q148" s="135"/>
      <c r="S148" s="135"/>
      <c r="U148" s="135"/>
      <c r="W148" s="135"/>
      <c r="Y148" s="135"/>
      <c r="AB148" s="145"/>
    </row>
    <row r="149" spans="1:30" x14ac:dyDescent="0.2">
      <c r="A149" s="133" t="s">
        <v>154</v>
      </c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Q149" s="132"/>
      <c r="S149" s="132"/>
      <c r="U149" s="132"/>
      <c r="W149" s="132"/>
      <c r="X149" s="132"/>
      <c r="Y149" s="132"/>
      <c r="Z149" s="132"/>
      <c r="AA149" s="132"/>
      <c r="AB149" s="132"/>
      <c r="AC149" s="132"/>
      <c r="AD149" s="132"/>
    </row>
    <row r="150" spans="1:30" x14ac:dyDescent="0.2">
      <c r="A150" s="146" t="s">
        <v>54</v>
      </c>
      <c r="B150" s="124" t="s">
        <v>1</v>
      </c>
      <c r="D150" s="125" t="s">
        <v>105</v>
      </c>
      <c r="F150" s="128" t="s">
        <v>154</v>
      </c>
      <c r="H150" s="128" t="s">
        <v>256</v>
      </c>
      <c r="J150" s="108" t="s">
        <v>6</v>
      </c>
      <c r="K150" s="132"/>
      <c r="L150" s="142">
        <f>COUNTIF(X150:AD150, "WIN")/COUNTA(X150:AD150)</f>
        <v>1</v>
      </c>
      <c r="M150" s="132"/>
      <c r="N150" s="134" t="s">
        <v>270</v>
      </c>
      <c r="X150" s="134" t="s">
        <v>270</v>
      </c>
      <c r="Z150" s="134" t="s">
        <v>270</v>
      </c>
      <c r="AB150" s="134" t="s">
        <v>270</v>
      </c>
      <c r="AD150" s="134" t="s">
        <v>270</v>
      </c>
    </row>
    <row r="151" spans="1:30" x14ac:dyDescent="0.2">
      <c r="A151" s="147"/>
      <c r="B151" s="94" t="s">
        <v>250</v>
      </c>
      <c r="D151" s="94" t="s">
        <v>251</v>
      </c>
      <c r="F151" s="119" t="s">
        <v>265</v>
      </c>
      <c r="H151" s="119" t="s">
        <v>265</v>
      </c>
      <c r="J151" s="84" t="s">
        <v>231</v>
      </c>
      <c r="K151" s="132"/>
      <c r="M151" s="132"/>
      <c r="O151" s="145"/>
      <c r="Q151" s="145"/>
      <c r="S151" s="145"/>
      <c r="U151" s="145"/>
      <c r="W151" s="145"/>
      <c r="Y151" s="145"/>
    </row>
    <row r="152" spans="1:30" x14ac:dyDescent="0.2">
      <c r="A152" s="147">
        <f>SUM(B152:J152)</f>
        <v>76</v>
      </c>
      <c r="B152" s="127">
        <v>12</v>
      </c>
      <c r="D152" s="126">
        <v>18</v>
      </c>
      <c r="F152" s="130">
        <v>10</v>
      </c>
      <c r="H152" s="129">
        <v>18</v>
      </c>
      <c r="J152" s="113">
        <v>18</v>
      </c>
      <c r="K152" s="132"/>
      <c r="M152" s="132"/>
      <c r="N152" s="150"/>
      <c r="O152" s="150"/>
      <c r="Q152" s="150"/>
      <c r="S152" s="150"/>
      <c r="U152" s="150"/>
      <c r="W152" s="150"/>
      <c r="X152" s="150"/>
      <c r="Y152" s="150"/>
      <c r="Z152" s="150"/>
      <c r="AB152" s="145"/>
      <c r="AC152" s="149"/>
    </row>
    <row r="153" spans="1:30" x14ac:dyDescent="0.2">
      <c r="A153" s="147">
        <f>SUM(B153:J153)</f>
        <v>92</v>
      </c>
      <c r="B153" s="127">
        <v>12</v>
      </c>
      <c r="D153" s="126">
        <v>22.5</v>
      </c>
      <c r="F153" s="130">
        <v>12.5</v>
      </c>
      <c r="H153" s="129">
        <v>22.5</v>
      </c>
      <c r="J153" s="113">
        <v>22.5</v>
      </c>
      <c r="K153" s="132"/>
      <c r="M153" s="132"/>
    </row>
    <row r="154" spans="1:30" x14ac:dyDescent="0.2">
      <c r="A154" s="146">
        <f>SUM(B154:J154)</f>
        <v>111.5</v>
      </c>
      <c r="B154" s="127">
        <v>18</v>
      </c>
      <c r="D154" s="126">
        <f>27</f>
        <v>27</v>
      </c>
      <c r="F154" s="130">
        <v>12.5</v>
      </c>
      <c r="H154" s="129">
        <f>27</f>
        <v>27</v>
      </c>
      <c r="J154" s="113">
        <f>27</f>
        <v>27</v>
      </c>
      <c r="K154" s="132"/>
      <c r="M154" s="132"/>
      <c r="N154" s="145"/>
      <c r="AC154" s="149"/>
    </row>
    <row r="155" spans="1:30" x14ac:dyDescent="0.2">
      <c r="A155" s="147">
        <f>SUM(B155:J155)</f>
        <v>125</v>
      </c>
      <c r="B155" s="127">
        <v>18</v>
      </c>
      <c r="D155" s="126">
        <v>31.5</v>
      </c>
      <c r="F155" s="130">
        <v>12.5</v>
      </c>
      <c r="H155" s="129">
        <v>31.5</v>
      </c>
      <c r="J155" s="113">
        <v>31.5</v>
      </c>
      <c r="K155" s="132"/>
      <c r="M155" s="132"/>
      <c r="N155" s="145"/>
      <c r="AB155" s="144"/>
      <c r="AC155" s="149"/>
    </row>
    <row r="156" spans="1:30" x14ac:dyDescent="0.2">
      <c r="B156" s="117" t="s">
        <v>107</v>
      </c>
      <c r="D156" s="118" t="s">
        <v>132</v>
      </c>
      <c r="F156" s="111" t="s">
        <v>133</v>
      </c>
      <c r="H156" s="118" t="s">
        <v>132</v>
      </c>
      <c r="J156" s="118" t="s">
        <v>132</v>
      </c>
      <c r="K156" s="132"/>
      <c r="M156" s="132"/>
      <c r="O156" s="135"/>
      <c r="Q156" s="135"/>
      <c r="S156" s="135"/>
      <c r="U156" s="135"/>
      <c r="W156" s="135"/>
      <c r="Y156" s="135"/>
      <c r="AB156" s="144"/>
    </row>
    <row r="157" spans="1:30" x14ac:dyDescent="0.2">
      <c r="A157" s="139" t="s">
        <v>162</v>
      </c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Q157" s="132"/>
      <c r="S157" s="132"/>
      <c r="U157" s="132"/>
      <c r="W157" s="132"/>
      <c r="X157" s="132"/>
      <c r="Y157" s="132"/>
      <c r="Z157" s="132"/>
      <c r="AA157" s="132"/>
      <c r="AB157" s="132"/>
      <c r="AC157" s="132"/>
      <c r="AD157" s="132"/>
    </row>
    <row r="158" spans="1:30" x14ac:dyDescent="0.2">
      <c r="A158" s="141" t="s">
        <v>54</v>
      </c>
      <c r="B158" s="108" t="s">
        <v>9</v>
      </c>
      <c r="D158" s="124" t="s">
        <v>248</v>
      </c>
      <c r="F158" s="128" t="s">
        <v>162</v>
      </c>
      <c r="H158" s="128" t="s">
        <v>210</v>
      </c>
      <c r="J158" s="108" t="s">
        <v>223</v>
      </c>
      <c r="K158" s="132"/>
      <c r="L158" s="142">
        <f>COUNTIF(X158:AD158, "WIN")/COUNTA(X158:AD158)</f>
        <v>0.75</v>
      </c>
      <c r="M158" s="132"/>
      <c r="N158" s="130" t="s">
        <v>273</v>
      </c>
      <c r="O158" s="145"/>
      <c r="Q158" s="145"/>
      <c r="S158" s="145"/>
      <c r="U158" s="145"/>
      <c r="W158" s="145"/>
      <c r="X158" s="134" t="s">
        <v>270</v>
      </c>
      <c r="Y158" s="145"/>
      <c r="Z158" s="134" t="s">
        <v>270</v>
      </c>
      <c r="AB158" s="134" t="s">
        <v>270</v>
      </c>
      <c r="AD158" s="130" t="s">
        <v>273</v>
      </c>
    </row>
    <row r="159" spans="1:30" x14ac:dyDescent="0.2">
      <c r="A159" s="143"/>
      <c r="B159" s="84" t="s">
        <v>232</v>
      </c>
      <c r="D159" s="94" t="s">
        <v>251</v>
      </c>
      <c r="F159" s="119" t="s">
        <v>265</v>
      </c>
      <c r="H159" s="119" t="s">
        <v>265</v>
      </c>
      <c r="J159" s="84" t="s">
        <v>231</v>
      </c>
      <c r="K159" s="132"/>
      <c r="M159" s="132"/>
      <c r="O159" s="144"/>
      <c r="Q159" s="144"/>
      <c r="S159" s="144"/>
      <c r="U159" s="144"/>
      <c r="W159" s="144"/>
      <c r="X159" s="144"/>
      <c r="Y159" s="144"/>
    </row>
    <row r="160" spans="1:30" x14ac:dyDescent="0.2">
      <c r="A160" s="143">
        <f>SUM(B160:J160)</f>
        <v>65.2</v>
      </c>
      <c r="B160" s="115">
        <v>12.8</v>
      </c>
      <c r="D160" s="106">
        <v>8</v>
      </c>
      <c r="F160" s="130">
        <v>8.4</v>
      </c>
      <c r="H160" s="129">
        <v>18</v>
      </c>
      <c r="J160" s="113">
        <v>18</v>
      </c>
      <c r="K160" s="132"/>
      <c r="M160" s="132"/>
      <c r="N160" s="150"/>
      <c r="O160" s="144"/>
      <c r="Q160" s="144"/>
      <c r="S160" s="144"/>
      <c r="U160" s="144"/>
      <c r="W160" s="144"/>
      <c r="X160" s="144"/>
      <c r="Y160" s="144"/>
      <c r="AC160" s="149"/>
    </row>
    <row r="161" spans="1:30" x14ac:dyDescent="0.2">
      <c r="A161" s="143">
        <f>SUM(B161:J161)</f>
        <v>81</v>
      </c>
      <c r="B161" s="115">
        <v>15.6</v>
      </c>
      <c r="D161" s="106">
        <v>10</v>
      </c>
      <c r="F161" s="130">
        <v>10.4</v>
      </c>
      <c r="H161" s="129">
        <v>22.5</v>
      </c>
      <c r="J161" s="113">
        <v>22.5</v>
      </c>
      <c r="K161" s="132"/>
      <c r="M161" s="132"/>
    </row>
    <row r="162" spans="1:30" x14ac:dyDescent="0.2">
      <c r="A162" s="141">
        <f>SUM(B162:J162)</f>
        <v>100.4</v>
      </c>
      <c r="B162" s="115">
        <v>21.6</v>
      </c>
      <c r="D162" s="106">
        <v>12</v>
      </c>
      <c r="F162" s="130">
        <v>12.8</v>
      </c>
      <c r="H162" s="129">
        <f>27</f>
        <v>27</v>
      </c>
      <c r="J162" s="113">
        <f>27</f>
        <v>27</v>
      </c>
      <c r="K162" s="132"/>
      <c r="M162" s="132"/>
      <c r="AC162" s="149"/>
    </row>
    <row r="163" spans="1:30" x14ac:dyDescent="0.2">
      <c r="A163" s="143">
        <f>SUM(B163:J163)</f>
        <v>116.6</v>
      </c>
      <c r="B163" s="115">
        <v>24.8</v>
      </c>
      <c r="D163" s="106">
        <v>14</v>
      </c>
      <c r="F163" s="130">
        <v>14.8</v>
      </c>
      <c r="H163" s="129">
        <v>31.5</v>
      </c>
      <c r="J163" s="113">
        <v>31.5</v>
      </c>
      <c r="K163" s="132"/>
      <c r="M163" s="132"/>
      <c r="AA163" s="149"/>
      <c r="AC163" s="149"/>
      <c r="AD163" s="150"/>
    </row>
    <row r="164" spans="1:30" x14ac:dyDescent="0.2">
      <c r="A164" s="151"/>
      <c r="B164" s="117" t="s">
        <v>107</v>
      </c>
      <c r="F164" s="118" t="s">
        <v>132</v>
      </c>
      <c r="H164" s="118" t="s">
        <v>132</v>
      </c>
      <c r="J164" s="118" t="s">
        <v>132</v>
      </c>
      <c r="K164" s="132"/>
      <c r="M164" s="132"/>
    </row>
    <row r="165" spans="1:30" x14ac:dyDescent="0.2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Q165" s="132"/>
      <c r="S165" s="132"/>
      <c r="U165" s="132"/>
      <c r="W165" s="132"/>
      <c r="X165" s="132"/>
      <c r="Y165" s="132"/>
      <c r="Z165" s="132"/>
      <c r="AA165" s="132"/>
      <c r="AB165" s="132"/>
      <c r="AC165" s="132"/>
      <c r="AD165" s="132"/>
    </row>
    <row r="167" spans="1:30" x14ac:dyDescent="0.2">
      <c r="K167" s="132"/>
      <c r="L167" s="132"/>
      <c r="M167" s="132"/>
      <c r="N167" s="133" t="s">
        <v>301</v>
      </c>
      <c r="O167" s="133"/>
      <c r="Q167" s="133"/>
      <c r="S167" s="133"/>
      <c r="U167" s="133"/>
      <c r="W167" s="133"/>
      <c r="X167" s="133" t="s">
        <v>302</v>
      </c>
      <c r="Y167" s="133"/>
      <c r="Z167" s="133" t="s">
        <v>303</v>
      </c>
      <c r="AA167" s="132"/>
      <c r="AB167" s="133" t="s">
        <v>304</v>
      </c>
      <c r="AC167" s="132"/>
      <c r="AD167" s="133" t="s">
        <v>305</v>
      </c>
    </row>
    <row r="168" spans="1:30" x14ac:dyDescent="0.2">
      <c r="K168" s="132"/>
      <c r="L168" s="134" t="s">
        <v>270</v>
      </c>
      <c r="M168" s="132"/>
      <c r="N168" s="108" t="s">
        <v>149</v>
      </c>
      <c r="O168" s="135"/>
      <c r="Q168" s="135"/>
      <c r="S168" s="135"/>
      <c r="U168" s="135"/>
      <c r="W168" s="135"/>
      <c r="X168" s="108" t="s">
        <v>149</v>
      </c>
      <c r="Y168" s="135"/>
      <c r="Z168" s="108" t="s">
        <v>149</v>
      </c>
      <c r="AB168" s="108" t="s">
        <v>149</v>
      </c>
      <c r="AD168" s="108" t="s">
        <v>149</v>
      </c>
    </row>
    <row r="169" spans="1:30" x14ac:dyDescent="0.2">
      <c r="K169" s="132"/>
      <c r="L169" s="136" t="s">
        <v>270</v>
      </c>
      <c r="M169" s="132"/>
      <c r="N169" s="124" t="s">
        <v>211</v>
      </c>
      <c r="O169" s="135"/>
      <c r="Q169" s="135"/>
      <c r="S169" s="135"/>
      <c r="U169" s="135"/>
      <c r="W169" s="135"/>
      <c r="X169" s="124" t="s">
        <v>211</v>
      </c>
      <c r="Y169" s="135"/>
      <c r="Z169" s="124" t="s">
        <v>211</v>
      </c>
      <c r="AB169" s="124" t="s">
        <v>211</v>
      </c>
      <c r="AD169" s="124" t="s">
        <v>89</v>
      </c>
    </row>
    <row r="170" spans="1:30" x14ac:dyDescent="0.2">
      <c r="K170" s="132"/>
      <c r="L170" s="137" t="s">
        <v>273</v>
      </c>
      <c r="M170" s="132"/>
      <c r="N170" s="108" t="s">
        <v>202</v>
      </c>
      <c r="O170" s="135"/>
      <c r="Q170" s="135"/>
      <c r="S170" s="135"/>
      <c r="U170" s="135"/>
      <c r="W170" s="135"/>
      <c r="X170" s="108" t="s">
        <v>202</v>
      </c>
      <c r="Y170" s="135"/>
      <c r="Z170" s="108" t="s">
        <v>202</v>
      </c>
      <c r="AB170" s="108" t="s">
        <v>202</v>
      </c>
      <c r="AD170" s="108" t="s">
        <v>202</v>
      </c>
    </row>
    <row r="171" spans="1:30" x14ac:dyDescent="0.2">
      <c r="K171" s="132"/>
      <c r="L171" s="130" t="s">
        <v>273</v>
      </c>
      <c r="M171" s="132"/>
      <c r="N171" s="128" t="s">
        <v>90</v>
      </c>
      <c r="O171" s="135"/>
      <c r="Q171" s="135"/>
      <c r="S171" s="135"/>
      <c r="U171" s="135"/>
      <c r="W171" s="135"/>
      <c r="X171" s="128" t="s">
        <v>166</v>
      </c>
      <c r="Y171" s="135"/>
      <c r="Z171" s="128" t="s">
        <v>4</v>
      </c>
      <c r="AB171" s="128" t="s">
        <v>155</v>
      </c>
      <c r="AD171" s="128" t="s">
        <v>306</v>
      </c>
    </row>
    <row r="172" spans="1:30" x14ac:dyDescent="0.2">
      <c r="A172" s="138" t="s">
        <v>310</v>
      </c>
      <c r="K172" s="132"/>
      <c r="M172" s="132"/>
      <c r="N172" s="124" t="s">
        <v>5</v>
      </c>
      <c r="O172" s="135"/>
      <c r="Q172" s="135"/>
      <c r="S172" s="135"/>
      <c r="U172" s="135"/>
      <c r="W172" s="135"/>
      <c r="X172" s="124" t="s">
        <v>151</v>
      </c>
      <c r="Y172" s="135"/>
      <c r="Z172" s="124" t="s">
        <v>5</v>
      </c>
      <c r="AB172" s="124" t="s">
        <v>5</v>
      </c>
      <c r="AD172" s="124" t="s">
        <v>5</v>
      </c>
    </row>
    <row r="173" spans="1:30" x14ac:dyDescent="0.2">
      <c r="A173" s="139" t="s">
        <v>160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Q173" s="132"/>
      <c r="S173" s="132"/>
      <c r="U173" s="132"/>
      <c r="W173" s="132"/>
      <c r="X173" s="132"/>
      <c r="Y173" s="132"/>
      <c r="Z173" s="140"/>
      <c r="AA173" s="132"/>
      <c r="AB173" s="132"/>
      <c r="AC173" s="132"/>
      <c r="AD173" s="132"/>
    </row>
    <row r="174" spans="1:30" x14ac:dyDescent="0.2">
      <c r="A174" s="141" t="s">
        <v>54</v>
      </c>
      <c r="B174" s="108" t="s">
        <v>199</v>
      </c>
      <c r="D174" s="124" t="s">
        <v>5</v>
      </c>
      <c r="F174" s="128" t="s">
        <v>160</v>
      </c>
      <c r="H174" s="128" t="s">
        <v>210</v>
      </c>
      <c r="J174" s="128" t="s">
        <v>163</v>
      </c>
      <c r="K174" s="132"/>
      <c r="L174" s="142">
        <f>COUNTIF(X174:AD174, "WIN")/COUNTA(X174:AD174)</f>
        <v>0.75</v>
      </c>
      <c r="M174" s="132"/>
      <c r="N174" s="130" t="s">
        <v>273</v>
      </c>
      <c r="X174" s="134" t="s">
        <v>270</v>
      </c>
      <c r="Z174" s="134" t="s">
        <v>270</v>
      </c>
      <c r="AB174" s="134" t="s">
        <v>270</v>
      </c>
      <c r="AD174" s="130" t="s">
        <v>273</v>
      </c>
    </row>
    <row r="175" spans="1:30" x14ac:dyDescent="0.2">
      <c r="A175" s="143"/>
      <c r="B175" s="84" t="s">
        <v>234</v>
      </c>
      <c r="D175" s="94" t="s">
        <v>250</v>
      </c>
      <c r="F175" s="119" t="s">
        <v>267</v>
      </c>
      <c r="H175" s="119" t="s">
        <v>265</v>
      </c>
      <c r="J175" s="119" t="s">
        <v>266</v>
      </c>
      <c r="K175" s="132"/>
      <c r="M175" s="132"/>
    </row>
    <row r="176" spans="1:30" x14ac:dyDescent="0.2">
      <c r="A176" s="143">
        <f>SUM(B176:J176)</f>
        <v>66.75</v>
      </c>
      <c r="B176" s="104">
        <v>5.25</v>
      </c>
      <c r="D176" s="93">
        <v>27.6</v>
      </c>
      <c r="F176" s="130">
        <v>4.2</v>
      </c>
      <c r="H176" s="129">
        <v>18</v>
      </c>
      <c r="J176" s="98">
        <v>11.7</v>
      </c>
      <c r="K176" s="132"/>
      <c r="M176" s="132"/>
      <c r="AD176" s="144"/>
    </row>
    <row r="177" spans="1:30" x14ac:dyDescent="0.2">
      <c r="A177" s="143">
        <f>SUM(B177:J177)</f>
        <v>73.95</v>
      </c>
      <c r="B177" s="104">
        <v>6.75</v>
      </c>
      <c r="D177" s="93">
        <v>27.6</v>
      </c>
      <c r="F177" s="130">
        <v>5.4</v>
      </c>
      <c r="H177" s="129">
        <v>22.5</v>
      </c>
      <c r="J177" s="98">
        <v>11.7</v>
      </c>
      <c r="K177" s="132"/>
      <c r="M177" s="132"/>
    </row>
    <row r="178" spans="1:30" x14ac:dyDescent="0.2">
      <c r="A178" s="141">
        <f>SUM(B178:J178)</f>
        <v>107.15</v>
      </c>
      <c r="B178" s="104">
        <v>8.75</v>
      </c>
      <c r="D178" s="93">
        <f>41</f>
        <v>41</v>
      </c>
      <c r="F178" s="130">
        <v>7</v>
      </c>
      <c r="H178" s="129">
        <f>27</f>
        <v>27</v>
      </c>
      <c r="J178" s="98">
        <v>23.4</v>
      </c>
      <c r="K178" s="132"/>
      <c r="M178" s="132"/>
      <c r="AD178" s="144"/>
    </row>
    <row r="179" spans="1:30" x14ac:dyDescent="0.2">
      <c r="A179" s="143">
        <f>SUM(B179:J179)</f>
        <v>114.75</v>
      </c>
      <c r="B179" s="104">
        <v>10.25</v>
      </c>
      <c r="D179" s="93">
        <v>41.4</v>
      </c>
      <c r="F179" s="130">
        <v>8.1999999999999993</v>
      </c>
      <c r="H179" s="129">
        <v>31.5</v>
      </c>
      <c r="J179" s="98">
        <v>23.4</v>
      </c>
      <c r="K179" s="132"/>
      <c r="M179" s="132"/>
      <c r="N179" s="145"/>
      <c r="AD179" s="144"/>
    </row>
    <row r="180" spans="1:30" x14ac:dyDescent="0.2">
      <c r="A180" s="151"/>
      <c r="B180" s="117" t="s">
        <v>107</v>
      </c>
      <c r="D180" s="111" t="s">
        <v>133</v>
      </c>
      <c r="F180" s="111" t="s">
        <v>133</v>
      </c>
      <c r="H180" s="111" t="s">
        <v>133</v>
      </c>
      <c r="J180" s="111" t="s">
        <v>133</v>
      </c>
      <c r="K180" s="132"/>
      <c r="M180" s="132"/>
      <c r="N180" s="145"/>
    </row>
    <row r="181" spans="1:30" x14ac:dyDescent="0.2">
      <c r="A181" s="133" t="s">
        <v>161</v>
      </c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Q181" s="132"/>
      <c r="S181" s="132"/>
      <c r="U181" s="132"/>
      <c r="W181" s="132"/>
      <c r="X181" s="132"/>
      <c r="Y181" s="132"/>
      <c r="Z181" s="132"/>
      <c r="AA181" s="132"/>
      <c r="AB181" s="132"/>
      <c r="AC181" s="132"/>
      <c r="AD181" s="132"/>
    </row>
    <row r="182" spans="1:30" x14ac:dyDescent="0.2">
      <c r="A182" s="146" t="s">
        <v>279</v>
      </c>
      <c r="B182" s="128" t="s">
        <v>161</v>
      </c>
      <c r="C182" s="135"/>
      <c r="D182" s="124" t="s">
        <v>88</v>
      </c>
      <c r="E182" s="135"/>
      <c r="F182" s="108" t="s">
        <v>10</v>
      </c>
      <c r="G182" s="135"/>
      <c r="H182" s="108" t="s">
        <v>87</v>
      </c>
      <c r="J182" s="128" t="s">
        <v>155</v>
      </c>
      <c r="K182" s="132"/>
      <c r="L182" s="152">
        <f>COUNTIF(X182:AD182, "WIN")/COUNTA(X182:AD182)</f>
        <v>1</v>
      </c>
      <c r="M182" s="132"/>
      <c r="N182" s="134" t="s">
        <v>270</v>
      </c>
      <c r="X182" s="134" t="s">
        <v>270</v>
      </c>
      <c r="Z182" s="134" t="s">
        <v>270</v>
      </c>
      <c r="AB182" s="134" t="s">
        <v>270</v>
      </c>
      <c r="AD182" s="134" t="s">
        <v>270</v>
      </c>
    </row>
    <row r="183" spans="1:30" x14ac:dyDescent="0.2">
      <c r="A183" s="147"/>
      <c r="B183" s="119" t="s">
        <v>265</v>
      </c>
      <c r="D183" s="94" t="s">
        <v>253</v>
      </c>
      <c r="F183" s="84" t="s">
        <v>232</v>
      </c>
      <c r="H183" s="84" t="s">
        <v>230</v>
      </c>
      <c r="J183" s="119" t="s">
        <v>266</v>
      </c>
      <c r="K183" s="132"/>
      <c r="M183" s="132"/>
    </row>
    <row r="184" spans="1:30" x14ac:dyDescent="0.2">
      <c r="A184" s="147">
        <f>SUM(B184:J184)</f>
        <v>64.849999999999994</v>
      </c>
      <c r="B184" s="129">
        <v>18</v>
      </c>
      <c r="D184" s="106">
        <v>4.2</v>
      </c>
      <c r="F184" s="104">
        <v>3.2</v>
      </c>
      <c r="H184" s="83">
        <v>31.95</v>
      </c>
      <c r="J184" s="98">
        <v>7.5</v>
      </c>
      <c r="K184" s="132"/>
      <c r="M184" s="132"/>
    </row>
    <row r="185" spans="1:30" x14ac:dyDescent="0.2">
      <c r="A185" s="147">
        <f>SUM(B185:J185)</f>
        <v>73.75</v>
      </c>
      <c r="B185" s="129">
        <v>22.5</v>
      </c>
      <c r="D185" s="106">
        <v>5.4</v>
      </c>
      <c r="F185" s="104">
        <v>3.9</v>
      </c>
      <c r="H185" s="83">
        <v>31.95</v>
      </c>
      <c r="J185" s="98">
        <v>10</v>
      </c>
      <c r="K185" s="132"/>
      <c r="M185" s="132"/>
    </row>
    <row r="186" spans="1:30" x14ac:dyDescent="0.2">
      <c r="A186" s="146">
        <f>SUM(B186:J186)</f>
        <v>100.20059000000001</v>
      </c>
      <c r="B186" s="129">
        <f>27</f>
        <v>27</v>
      </c>
      <c r="D186" s="106">
        <f>7</f>
        <v>7</v>
      </c>
      <c r="F186" s="104">
        <f>5.4</f>
        <v>5.4</v>
      </c>
      <c r="H186" s="83">
        <f>46.15*1.0466</f>
        <v>48.30059</v>
      </c>
      <c r="J186" s="98">
        <f>12.5</f>
        <v>12.5</v>
      </c>
      <c r="K186" s="132"/>
      <c r="M186" s="132"/>
    </row>
    <row r="187" spans="1:30" x14ac:dyDescent="0.2">
      <c r="A187" s="147">
        <f>SUM(B187:J187)</f>
        <v>109.55000000000001</v>
      </c>
      <c r="B187" s="129">
        <v>31.5</v>
      </c>
      <c r="D187" s="106">
        <v>8.1999999999999993</v>
      </c>
      <c r="F187" s="104">
        <v>6.2</v>
      </c>
      <c r="H187" s="83">
        <v>46.15</v>
      </c>
      <c r="J187" s="98">
        <v>17.5</v>
      </c>
      <c r="K187" s="132"/>
      <c r="M187" s="132"/>
    </row>
    <row r="188" spans="1:30" x14ac:dyDescent="0.2">
      <c r="B188" s="117" t="s">
        <v>107</v>
      </c>
      <c r="D188" s="122" t="s">
        <v>244</v>
      </c>
      <c r="F188" s="122" t="s">
        <v>244</v>
      </c>
      <c r="H188" s="110" t="s">
        <v>114</v>
      </c>
      <c r="J188" s="118" t="s">
        <v>132</v>
      </c>
      <c r="K188" s="132"/>
      <c r="M188" s="132"/>
    </row>
    <row r="189" spans="1:30" x14ac:dyDescent="0.2">
      <c r="A189" s="139" t="s">
        <v>90</v>
      </c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Q189" s="132"/>
      <c r="S189" s="132"/>
      <c r="U189" s="132"/>
      <c r="W189" s="132"/>
      <c r="X189" s="132"/>
      <c r="Y189" s="132"/>
      <c r="Z189" s="132"/>
      <c r="AA189" s="132"/>
      <c r="AB189" s="132"/>
      <c r="AC189" s="132"/>
      <c r="AD189" s="132"/>
    </row>
    <row r="190" spans="1:30" x14ac:dyDescent="0.2">
      <c r="A190" s="141" t="s">
        <v>279</v>
      </c>
      <c r="B190" s="108" t="s">
        <v>9</v>
      </c>
      <c r="D190" s="124" t="s">
        <v>211</v>
      </c>
      <c r="F190" s="128" t="s">
        <v>90</v>
      </c>
      <c r="H190" s="128" t="s">
        <v>165</v>
      </c>
      <c r="J190" s="108" t="s">
        <v>149</v>
      </c>
      <c r="K190" s="132"/>
      <c r="L190" s="142">
        <f>COUNTIF(X190:AD190, "WIN")/COUNTA(X190:AD190)</f>
        <v>1</v>
      </c>
      <c r="M190" s="132"/>
      <c r="N190" s="130" t="s">
        <v>273</v>
      </c>
      <c r="X190" s="134" t="s">
        <v>270</v>
      </c>
      <c r="Z190" s="134" t="s">
        <v>270</v>
      </c>
      <c r="AB190" s="134" t="s">
        <v>270</v>
      </c>
      <c r="AD190" s="134" t="s">
        <v>270</v>
      </c>
    </row>
    <row r="191" spans="1:30" x14ac:dyDescent="0.2">
      <c r="A191" s="143"/>
      <c r="B191" s="84" t="s">
        <v>232</v>
      </c>
      <c r="D191" s="94" t="s">
        <v>250</v>
      </c>
      <c r="F191" s="119" t="s">
        <v>267</v>
      </c>
      <c r="H191" s="119" t="s">
        <v>265</v>
      </c>
      <c r="J191" s="84" t="s">
        <v>230</v>
      </c>
      <c r="K191" s="132"/>
      <c r="M191" s="132"/>
    </row>
    <row r="192" spans="1:30" x14ac:dyDescent="0.2">
      <c r="A192" s="143">
        <f>SUM(B192:J192)</f>
        <v>62.650000000000006</v>
      </c>
      <c r="B192" s="115">
        <v>12.8</v>
      </c>
      <c r="C192" s="149"/>
      <c r="D192" s="127">
        <v>11.2</v>
      </c>
      <c r="F192" s="98">
        <v>9.4499999999999993</v>
      </c>
      <c r="H192" s="129">
        <v>18</v>
      </c>
      <c r="J192" s="115">
        <v>11.2</v>
      </c>
      <c r="K192" s="132"/>
      <c r="M192" s="132"/>
    </row>
    <row r="193" spans="1:30" x14ac:dyDescent="0.2">
      <c r="A193" s="143">
        <f>SUM(B193:J193)</f>
        <v>72.649999999999991</v>
      </c>
      <c r="B193" s="115">
        <v>15.6</v>
      </c>
      <c r="C193" s="149"/>
      <c r="D193" s="127">
        <v>11.2</v>
      </c>
      <c r="F193" s="98">
        <v>12.15</v>
      </c>
      <c r="H193" s="129">
        <v>22.5</v>
      </c>
      <c r="J193" s="115">
        <v>11.2</v>
      </c>
      <c r="K193" s="132"/>
      <c r="M193" s="132"/>
    </row>
    <row r="194" spans="1:30" x14ac:dyDescent="0.2">
      <c r="A194" s="141">
        <f>SUM(B194:J194)</f>
        <v>100.699</v>
      </c>
      <c r="B194" s="115">
        <v>21.6</v>
      </c>
      <c r="C194" s="149"/>
      <c r="D194" s="127">
        <f>16.7*1.0466</f>
        <v>17.47822</v>
      </c>
      <c r="F194" s="98">
        <v>15.75</v>
      </c>
      <c r="H194" s="129">
        <f>27*1.0477</f>
        <v>28.2879</v>
      </c>
      <c r="J194" s="115">
        <f>16.8*1.0466</f>
        <v>17.582879999999999</v>
      </c>
      <c r="K194" s="132"/>
      <c r="M194" s="132"/>
    </row>
    <row r="195" spans="1:30" x14ac:dyDescent="0.2">
      <c r="A195" s="143">
        <f>SUM(B195:J195)</f>
        <v>108.25</v>
      </c>
      <c r="B195" s="115">
        <v>24.8</v>
      </c>
      <c r="C195" s="149"/>
      <c r="D195" s="127">
        <v>16.7</v>
      </c>
      <c r="F195" s="98">
        <v>18.45</v>
      </c>
      <c r="H195" s="129">
        <v>31.5</v>
      </c>
      <c r="J195" s="115">
        <v>16.8</v>
      </c>
      <c r="K195" s="132"/>
      <c r="M195" s="132"/>
      <c r="N195" s="150"/>
      <c r="AB195" s="145"/>
    </row>
    <row r="196" spans="1:30" x14ac:dyDescent="0.2">
      <c r="B196" s="117" t="s">
        <v>107</v>
      </c>
      <c r="D196" s="110" t="s">
        <v>114</v>
      </c>
      <c r="F196" s="118" t="s">
        <v>132</v>
      </c>
      <c r="H196" s="110" t="s">
        <v>114</v>
      </c>
      <c r="J196" s="110" t="s">
        <v>114</v>
      </c>
      <c r="K196" s="132"/>
      <c r="M196" s="132"/>
      <c r="O196" s="135"/>
      <c r="Q196" s="135"/>
      <c r="S196" s="135"/>
      <c r="U196" s="135"/>
      <c r="W196" s="135"/>
      <c r="Y196" s="135"/>
      <c r="AB196" s="145"/>
    </row>
    <row r="197" spans="1:30" x14ac:dyDescent="0.2">
      <c r="A197" s="133" t="s">
        <v>154</v>
      </c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Q197" s="132"/>
      <c r="S197" s="132"/>
      <c r="U197" s="132"/>
      <c r="W197" s="132"/>
      <c r="X197" s="132"/>
      <c r="Y197" s="132"/>
      <c r="Z197" s="132"/>
      <c r="AA197" s="132"/>
      <c r="AB197" s="132"/>
      <c r="AC197" s="132"/>
      <c r="AD197" s="132"/>
    </row>
    <row r="198" spans="1:30" x14ac:dyDescent="0.2">
      <c r="A198" s="146" t="s">
        <v>54</v>
      </c>
      <c r="B198" s="124" t="s">
        <v>1</v>
      </c>
      <c r="D198" s="125" t="s">
        <v>105</v>
      </c>
      <c r="F198" s="128" t="s">
        <v>154</v>
      </c>
      <c r="H198" s="128" t="s">
        <v>256</v>
      </c>
      <c r="J198" s="108" t="s">
        <v>6</v>
      </c>
      <c r="K198" s="132"/>
      <c r="L198" s="142">
        <f>COUNTIF(X198:AD198, "WIN")/COUNTA(X198:AD198)</f>
        <v>1</v>
      </c>
      <c r="M198" s="132"/>
      <c r="N198" s="134" t="s">
        <v>270</v>
      </c>
      <c r="X198" s="134" t="s">
        <v>270</v>
      </c>
      <c r="Z198" s="134" t="s">
        <v>270</v>
      </c>
      <c r="AB198" s="134" t="s">
        <v>270</v>
      </c>
      <c r="AD198" s="134" t="s">
        <v>270</v>
      </c>
    </row>
    <row r="199" spans="1:30" x14ac:dyDescent="0.2">
      <c r="A199" s="147"/>
      <c r="B199" s="94" t="s">
        <v>250</v>
      </c>
      <c r="D199" s="94" t="s">
        <v>251</v>
      </c>
      <c r="F199" s="119" t="s">
        <v>265</v>
      </c>
      <c r="H199" s="119" t="s">
        <v>265</v>
      </c>
      <c r="J199" s="84" t="s">
        <v>231</v>
      </c>
      <c r="K199" s="132"/>
      <c r="M199" s="132"/>
      <c r="O199" s="145"/>
      <c r="Q199" s="145"/>
      <c r="S199" s="145"/>
      <c r="U199" s="145"/>
      <c r="W199" s="145"/>
      <c r="Y199" s="145"/>
    </row>
    <row r="200" spans="1:30" x14ac:dyDescent="0.2">
      <c r="A200" s="147">
        <f>SUM(B200:J200)</f>
        <v>76</v>
      </c>
      <c r="B200" s="127">
        <v>12</v>
      </c>
      <c r="D200" s="126">
        <v>18</v>
      </c>
      <c r="F200" s="130">
        <v>10</v>
      </c>
      <c r="H200" s="129">
        <v>18</v>
      </c>
      <c r="J200" s="113">
        <v>18</v>
      </c>
      <c r="K200" s="132"/>
      <c r="M200" s="132"/>
      <c r="N200" s="150"/>
      <c r="O200" s="150"/>
      <c r="Q200" s="150"/>
      <c r="S200" s="150"/>
      <c r="U200" s="150"/>
      <c r="W200" s="150"/>
      <c r="X200" s="150"/>
      <c r="Y200" s="150"/>
      <c r="Z200" s="150"/>
      <c r="AB200" s="145"/>
      <c r="AC200" s="149"/>
    </row>
    <row r="201" spans="1:30" x14ac:dyDescent="0.2">
      <c r="A201" s="147">
        <f>SUM(B201:J201)</f>
        <v>92</v>
      </c>
      <c r="B201" s="127">
        <v>12</v>
      </c>
      <c r="D201" s="126">
        <v>22.5</v>
      </c>
      <c r="F201" s="130">
        <v>12.5</v>
      </c>
      <c r="H201" s="129">
        <v>22.5</v>
      </c>
      <c r="J201" s="113">
        <v>22.5</v>
      </c>
      <c r="K201" s="132"/>
      <c r="M201" s="132"/>
    </row>
    <row r="202" spans="1:30" x14ac:dyDescent="0.2">
      <c r="A202" s="146">
        <f>SUM(B202:J202)</f>
        <v>111.5</v>
      </c>
      <c r="B202" s="127">
        <v>18</v>
      </c>
      <c r="D202" s="126">
        <f>27</f>
        <v>27</v>
      </c>
      <c r="F202" s="130">
        <v>12.5</v>
      </c>
      <c r="H202" s="129">
        <f>27</f>
        <v>27</v>
      </c>
      <c r="J202" s="113">
        <f>27</f>
        <v>27</v>
      </c>
      <c r="K202" s="132"/>
      <c r="M202" s="132"/>
      <c r="N202" s="145"/>
      <c r="AC202" s="149"/>
    </row>
    <row r="203" spans="1:30" x14ac:dyDescent="0.2">
      <c r="A203" s="147">
        <f>SUM(B203:J203)</f>
        <v>125</v>
      </c>
      <c r="B203" s="127">
        <v>18</v>
      </c>
      <c r="D203" s="126">
        <v>31.5</v>
      </c>
      <c r="F203" s="130">
        <v>12.5</v>
      </c>
      <c r="H203" s="129">
        <v>31.5</v>
      </c>
      <c r="J203" s="113">
        <v>31.5</v>
      </c>
      <c r="K203" s="132"/>
      <c r="M203" s="132"/>
      <c r="N203" s="145"/>
      <c r="AB203" s="144"/>
      <c r="AC203" s="149"/>
    </row>
    <row r="204" spans="1:30" x14ac:dyDescent="0.2">
      <c r="B204" s="117" t="s">
        <v>107</v>
      </c>
      <c r="D204" s="118" t="s">
        <v>132</v>
      </c>
      <c r="F204" s="111" t="s">
        <v>133</v>
      </c>
      <c r="H204" s="118" t="s">
        <v>132</v>
      </c>
      <c r="J204" s="118" t="s">
        <v>132</v>
      </c>
      <c r="K204" s="132"/>
      <c r="M204" s="132"/>
      <c r="O204" s="135"/>
      <c r="Q204" s="135"/>
      <c r="S204" s="135"/>
      <c r="U204" s="135"/>
      <c r="W204" s="135"/>
      <c r="Y204" s="135"/>
      <c r="AB204" s="144"/>
    </row>
    <row r="205" spans="1:30" x14ac:dyDescent="0.2">
      <c r="A205" s="139" t="s">
        <v>162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Q205" s="132"/>
      <c r="S205" s="132"/>
      <c r="U205" s="132"/>
      <c r="W205" s="132"/>
      <c r="X205" s="132"/>
      <c r="Y205" s="132"/>
      <c r="Z205" s="132"/>
      <c r="AA205" s="132"/>
      <c r="AB205" s="132"/>
      <c r="AC205" s="132"/>
      <c r="AD205" s="132"/>
    </row>
    <row r="206" spans="1:30" x14ac:dyDescent="0.2">
      <c r="A206" s="141" t="s">
        <v>279</v>
      </c>
      <c r="B206" s="124" t="s">
        <v>151</v>
      </c>
      <c r="D206" s="124" t="s">
        <v>89</v>
      </c>
      <c r="F206" s="128" t="s">
        <v>162</v>
      </c>
      <c r="H206" s="128" t="s">
        <v>4</v>
      </c>
      <c r="J206" s="108" t="s">
        <v>202</v>
      </c>
      <c r="K206" s="132"/>
      <c r="L206" s="142">
        <f>COUNTIF(X206:AD206, "WIN")/COUNTA(X206:AD206)</f>
        <v>0.75</v>
      </c>
      <c r="M206" s="132"/>
      <c r="N206" s="130" t="s">
        <v>273</v>
      </c>
      <c r="O206" s="145"/>
      <c r="Q206" s="145"/>
      <c r="S206" s="145"/>
      <c r="U206" s="145"/>
      <c r="W206" s="145"/>
      <c r="X206" s="134" t="s">
        <v>270</v>
      </c>
      <c r="Y206" s="145"/>
      <c r="Z206" s="134" t="s">
        <v>270</v>
      </c>
      <c r="AB206" s="136" t="s">
        <v>270</v>
      </c>
      <c r="AD206" s="130" t="s">
        <v>273</v>
      </c>
    </row>
    <row r="207" spans="1:30" x14ac:dyDescent="0.2">
      <c r="A207" s="143"/>
      <c r="B207" s="94" t="s">
        <v>250</v>
      </c>
      <c r="D207" s="94" t="s">
        <v>250</v>
      </c>
      <c r="F207" s="119" t="s">
        <v>265</v>
      </c>
      <c r="H207" s="119" t="s">
        <v>268</v>
      </c>
      <c r="J207" s="84" t="s">
        <v>230</v>
      </c>
      <c r="K207" s="132"/>
      <c r="M207" s="132"/>
      <c r="O207" s="144"/>
      <c r="Q207" s="144"/>
      <c r="S207" s="144"/>
      <c r="U207" s="144"/>
      <c r="W207" s="144"/>
      <c r="X207" s="144"/>
      <c r="Y207" s="144"/>
    </row>
    <row r="208" spans="1:30" x14ac:dyDescent="0.2">
      <c r="A208" s="143">
        <f>SUM(B208:J208)</f>
        <v>65.199999999999989</v>
      </c>
      <c r="B208" s="93">
        <v>28.4</v>
      </c>
      <c r="D208" s="127">
        <v>11.2</v>
      </c>
      <c r="E208" s="149"/>
      <c r="F208" s="130">
        <v>8.4</v>
      </c>
      <c r="G208" s="149"/>
      <c r="H208" s="130">
        <v>5.6</v>
      </c>
      <c r="I208" s="149"/>
      <c r="J208" s="115">
        <v>11.6</v>
      </c>
      <c r="K208" s="132"/>
      <c r="M208" s="132"/>
      <c r="N208" s="150"/>
      <c r="O208" s="144"/>
      <c r="Q208" s="144"/>
      <c r="S208" s="144"/>
      <c r="U208" s="144"/>
      <c r="W208" s="144"/>
      <c r="X208" s="144"/>
      <c r="Y208" s="144"/>
      <c r="AC208" s="149"/>
    </row>
    <row r="209" spans="1:30" x14ac:dyDescent="0.2">
      <c r="A209" s="143">
        <f>SUM(B209:J209)</f>
        <v>67.199999999999989</v>
      </c>
      <c r="B209" s="93">
        <v>28.4</v>
      </c>
      <c r="D209" s="127">
        <v>11.2</v>
      </c>
      <c r="E209" s="149"/>
      <c r="F209" s="130">
        <v>10.4</v>
      </c>
      <c r="G209" s="149"/>
      <c r="H209" s="130">
        <v>5.6</v>
      </c>
      <c r="I209" s="149"/>
      <c r="J209" s="115">
        <v>11.6</v>
      </c>
      <c r="K209" s="132"/>
      <c r="M209" s="132"/>
    </row>
    <row r="210" spans="1:30" x14ac:dyDescent="0.2">
      <c r="A210" s="141">
        <f>SUM(B210:J210)</f>
        <v>100.696</v>
      </c>
      <c r="B210" s="93">
        <f>42.6*1.0466</f>
        <v>44.585160000000002</v>
      </c>
      <c r="D210" s="127">
        <f>16.7</f>
        <v>16.7</v>
      </c>
      <c r="E210" s="149"/>
      <c r="F210" s="130">
        <v>12.8</v>
      </c>
      <c r="G210" s="149"/>
      <c r="H210" s="130">
        <v>8.4</v>
      </c>
      <c r="I210" s="149"/>
      <c r="J210" s="115">
        <f>17.4*1.0466</f>
        <v>18.210839999999997</v>
      </c>
      <c r="K210" s="132"/>
      <c r="M210" s="132"/>
      <c r="AC210" s="149"/>
    </row>
    <row r="211" spans="1:30" x14ac:dyDescent="0.2">
      <c r="A211" s="143">
        <f>SUM(B211:J211)</f>
        <v>99.9</v>
      </c>
      <c r="B211" s="93">
        <v>42.6</v>
      </c>
      <c r="D211" s="127">
        <v>16.7</v>
      </c>
      <c r="E211" s="149"/>
      <c r="F211" s="130">
        <v>14.8</v>
      </c>
      <c r="G211" s="149"/>
      <c r="H211" s="130">
        <v>8.4</v>
      </c>
      <c r="I211" s="149"/>
      <c r="J211" s="115">
        <v>17.399999999999999</v>
      </c>
      <c r="K211" s="132"/>
      <c r="M211" s="132"/>
      <c r="AA211" s="149"/>
      <c r="AC211" s="149"/>
      <c r="AD211" s="150"/>
    </row>
    <row r="212" spans="1:30" x14ac:dyDescent="0.2">
      <c r="B212" s="110" t="s">
        <v>114</v>
      </c>
      <c r="D212" s="117" t="s">
        <v>107</v>
      </c>
      <c r="F212" s="118" t="s">
        <v>132</v>
      </c>
      <c r="H212" s="120" t="s">
        <v>86</v>
      </c>
      <c r="J212" s="110" t="s">
        <v>114</v>
      </c>
      <c r="K212" s="132"/>
      <c r="M212" s="132"/>
    </row>
    <row r="213" spans="1:30" x14ac:dyDescent="0.2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Q213" s="132"/>
      <c r="S213" s="132"/>
      <c r="U213" s="132"/>
      <c r="W213" s="132"/>
      <c r="X213" s="132"/>
      <c r="Y213" s="132"/>
      <c r="Z213" s="132"/>
      <c r="AA213" s="132"/>
      <c r="AB213" s="132"/>
      <c r="AC213" s="132"/>
      <c r="AD213" s="132"/>
    </row>
    <row r="215" spans="1:30" x14ac:dyDescent="0.2">
      <c r="K215" s="132"/>
      <c r="L215" s="132"/>
      <c r="M215" s="132"/>
      <c r="N215" s="133" t="s">
        <v>301</v>
      </c>
      <c r="O215" s="133"/>
      <c r="Q215" s="133"/>
      <c r="S215" s="133"/>
      <c r="U215" s="133"/>
      <c r="W215" s="133"/>
      <c r="X215" s="133" t="s">
        <v>302</v>
      </c>
      <c r="Y215" s="133"/>
      <c r="Z215" s="133" t="s">
        <v>303</v>
      </c>
      <c r="AA215" s="132"/>
      <c r="AB215" s="133" t="s">
        <v>304</v>
      </c>
      <c r="AC215" s="132"/>
      <c r="AD215" s="133" t="s">
        <v>305</v>
      </c>
    </row>
    <row r="216" spans="1:30" x14ac:dyDescent="0.2">
      <c r="K216" s="132"/>
      <c r="L216" s="134" t="s">
        <v>270</v>
      </c>
      <c r="M216" s="132"/>
      <c r="N216" s="108" t="s">
        <v>149</v>
      </c>
      <c r="O216" s="135"/>
      <c r="Q216" s="135"/>
      <c r="S216" s="135"/>
      <c r="U216" s="135"/>
      <c r="W216" s="135"/>
      <c r="X216" s="108" t="s">
        <v>149</v>
      </c>
      <c r="Y216" s="135"/>
      <c r="Z216" s="108" t="s">
        <v>149</v>
      </c>
      <c r="AB216" s="108" t="s">
        <v>149</v>
      </c>
      <c r="AD216" s="108" t="s">
        <v>149</v>
      </c>
    </row>
    <row r="217" spans="1:30" x14ac:dyDescent="0.2">
      <c r="K217" s="132"/>
      <c r="L217" s="136" t="s">
        <v>270</v>
      </c>
      <c r="M217" s="132"/>
      <c r="N217" s="124" t="s">
        <v>211</v>
      </c>
      <c r="O217" s="135"/>
      <c r="Q217" s="135"/>
      <c r="S217" s="135"/>
      <c r="U217" s="135"/>
      <c r="W217" s="135"/>
      <c r="X217" s="124" t="s">
        <v>211</v>
      </c>
      <c r="Y217" s="135"/>
      <c r="Z217" s="124" t="s">
        <v>211</v>
      </c>
      <c r="AB217" s="124" t="s">
        <v>211</v>
      </c>
      <c r="AD217" s="124" t="s">
        <v>89</v>
      </c>
    </row>
    <row r="218" spans="1:30" x14ac:dyDescent="0.2">
      <c r="K218" s="132"/>
      <c r="L218" s="137" t="s">
        <v>273</v>
      </c>
      <c r="M218" s="132"/>
      <c r="N218" s="108" t="s">
        <v>202</v>
      </c>
      <c r="O218" s="135"/>
      <c r="Q218" s="135"/>
      <c r="S218" s="135"/>
      <c r="U218" s="135"/>
      <c r="W218" s="135"/>
      <c r="X218" s="108" t="s">
        <v>202</v>
      </c>
      <c r="Y218" s="135"/>
      <c r="Z218" s="108" t="s">
        <v>202</v>
      </c>
      <c r="AB218" s="108" t="s">
        <v>202</v>
      </c>
      <c r="AD218" s="108" t="s">
        <v>202</v>
      </c>
    </row>
    <row r="219" spans="1:30" x14ac:dyDescent="0.2">
      <c r="K219" s="132"/>
      <c r="L219" s="130" t="s">
        <v>273</v>
      </c>
      <c r="M219" s="132"/>
      <c r="N219" s="128" t="s">
        <v>90</v>
      </c>
      <c r="O219" s="135"/>
      <c r="Q219" s="135"/>
      <c r="S219" s="135"/>
      <c r="U219" s="135"/>
      <c r="W219" s="135"/>
      <c r="X219" s="128" t="s">
        <v>166</v>
      </c>
      <c r="Y219" s="135"/>
      <c r="Z219" s="128" t="s">
        <v>4</v>
      </c>
      <c r="AB219" s="128" t="s">
        <v>155</v>
      </c>
      <c r="AD219" s="128" t="s">
        <v>306</v>
      </c>
    </row>
    <row r="220" spans="1:30" x14ac:dyDescent="0.2">
      <c r="A220" s="138" t="s">
        <v>311</v>
      </c>
      <c r="K220" s="132"/>
      <c r="M220" s="132"/>
      <c r="N220" s="124" t="s">
        <v>5</v>
      </c>
      <c r="O220" s="135"/>
      <c r="Q220" s="135"/>
      <c r="S220" s="135"/>
      <c r="U220" s="135"/>
      <c r="W220" s="135"/>
      <c r="X220" s="124" t="s">
        <v>151</v>
      </c>
      <c r="Y220" s="135"/>
      <c r="Z220" s="124" t="s">
        <v>5</v>
      </c>
      <c r="AB220" s="124" t="s">
        <v>5</v>
      </c>
      <c r="AD220" s="124" t="s">
        <v>5</v>
      </c>
    </row>
    <row r="221" spans="1:30" x14ac:dyDescent="0.2">
      <c r="A221" s="133" t="s">
        <v>160</v>
      </c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Q221" s="132"/>
      <c r="S221" s="132"/>
      <c r="U221" s="132"/>
      <c r="W221" s="132"/>
      <c r="X221" s="132"/>
      <c r="Y221" s="132"/>
      <c r="Z221" s="140"/>
      <c r="AA221" s="132"/>
      <c r="AB221" s="132"/>
      <c r="AC221" s="132"/>
      <c r="AD221" s="132"/>
    </row>
    <row r="222" spans="1:30" x14ac:dyDescent="0.2">
      <c r="A222" s="146" t="s">
        <v>54</v>
      </c>
      <c r="B222" s="108" t="s">
        <v>149</v>
      </c>
      <c r="D222" s="108" t="s">
        <v>202</v>
      </c>
      <c r="F222" s="128" t="s">
        <v>160</v>
      </c>
      <c r="H222" s="128" t="s">
        <v>163</v>
      </c>
      <c r="J222" s="124" t="s">
        <v>5</v>
      </c>
      <c r="K222" s="132"/>
      <c r="L222" s="142">
        <f>COUNTIF(X222:AD222, "WIN")/COUNTA(X222:AD222)</f>
        <v>0.25</v>
      </c>
      <c r="M222" s="132"/>
      <c r="N222" s="130" t="s">
        <v>273</v>
      </c>
      <c r="X222" s="134" t="s">
        <v>270</v>
      </c>
      <c r="Z222" s="137" t="s">
        <v>273</v>
      </c>
      <c r="AB222" s="130" t="s">
        <v>273</v>
      </c>
      <c r="AD222" s="130" t="s">
        <v>273</v>
      </c>
    </row>
    <row r="223" spans="1:30" x14ac:dyDescent="0.2">
      <c r="A223" s="147"/>
      <c r="B223" s="84" t="s">
        <v>230</v>
      </c>
      <c r="D223" s="84" t="s">
        <v>230</v>
      </c>
      <c r="F223" s="119" t="s">
        <v>267</v>
      </c>
      <c r="H223" s="119" t="s">
        <v>266</v>
      </c>
      <c r="J223" s="94" t="s">
        <v>250</v>
      </c>
      <c r="K223" s="132"/>
      <c r="M223" s="132"/>
    </row>
    <row r="224" spans="1:30" x14ac:dyDescent="0.2">
      <c r="A224" s="147">
        <f>SUM(B224:J224)</f>
        <v>66.3</v>
      </c>
      <c r="B224" s="115">
        <v>11.2</v>
      </c>
      <c r="C224" s="149"/>
      <c r="D224" s="115">
        <v>11.6</v>
      </c>
      <c r="F224" s="130">
        <v>4.2</v>
      </c>
      <c r="H224" s="98">
        <v>11.7</v>
      </c>
      <c r="J224" s="93">
        <v>27.6</v>
      </c>
      <c r="K224" s="132"/>
      <c r="M224" s="132"/>
      <c r="AD224" s="144"/>
    </row>
    <row r="225" spans="1:30" x14ac:dyDescent="0.2">
      <c r="A225" s="147">
        <f>SUM(B225:J225)</f>
        <v>67.5</v>
      </c>
      <c r="B225" s="115">
        <v>11.2</v>
      </c>
      <c r="C225" s="149"/>
      <c r="D225" s="115">
        <v>11.6</v>
      </c>
      <c r="F225" s="130">
        <v>5.4</v>
      </c>
      <c r="H225" s="98">
        <v>11.7</v>
      </c>
      <c r="J225" s="93">
        <v>27.6</v>
      </c>
      <c r="K225" s="132"/>
      <c r="M225" s="132"/>
    </row>
    <row r="226" spans="1:30" x14ac:dyDescent="0.2">
      <c r="A226" s="146">
        <f>SUM(B226:J226)</f>
        <v>105.6</v>
      </c>
      <c r="B226" s="115">
        <v>16.8</v>
      </c>
      <c r="C226" s="149"/>
      <c r="D226" s="115">
        <v>17.399999999999999</v>
      </c>
      <c r="F226" s="130">
        <v>7</v>
      </c>
      <c r="H226" s="98">
        <v>23.4</v>
      </c>
      <c r="J226" s="93">
        <f>41</f>
        <v>41</v>
      </c>
      <c r="K226" s="132"/>
      <c r="M226" s="132"/>
      <c r="AD226" s="144"/>
    </row>
    <row r="227" spans="1:30" x14ac:dyDescent="0.2">
      <c r="A227" s="147">
        <f>SUM(B227:J227)</f>
        <v>107.20000000000002</v>
      </c>
      <c r="B227" s="115">
        <v>16.8</v>
      </c>
      <c r="C227" s="149"/>
      <c r="D227" s="115">
        <v>17.399999999999999</v>
      </c>
      <c r="F227" s="130">
        <v>8.1999999999999993</v>
      </c>
      <c r="H227" s="98">
        <v>23.4</v>
      </c>
      <c r="J227" s="93">
        <v>41.4</v>
      </c>
      <c r="K227" s="132"/>
      <c r="M227" s="132"/>
      <c r="N227" s="145"/>
      <c r="AD227" s="144"/>
    </row>
    <row r="228" spans="1:30" x14ac:dyDescent="0.2">
      <c r="B228" s="117" t="s">
        <v>107</v>
      </c>
      <c r="F228" s="111" t="s">
        <v>133</v>
      </c>
      <c r="K228" s="132"/>
      <c r="M228" s="132"/>
      <c r="N228" s="145"/>
    </row>
    <row r="229" spans="1:30" x14ac:dyDescent="0.2">
      <c r="A229" s="133" t="s">
        <v>161</v>
      </c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Q229" s="132"/>
      <c r="S229" s="132"/>
      <c r="U229" s="132"/>
      <c r="W229" s="132"/>
      <c r="X229" s="132"/>
      <c r="Y229" s="132"/>
      <c r="Z229" s="132"/>
      <c r="AA229" s="132"/>
      <c r="AB229" s="132"/>
      <c r="AC229" s="132"/>
      <c r="AD229" s="132"/>
    </row>
    <row r="230" spans="1:30" x14ac:dyDescent="0.2">
      <c r="A230" s="146" t="s">
        <v>279</v>
      </c>
      <c r="B230" s="128" t="s">
        <v>161</v>
      </c>
      <c r="C230" s="135"/>
      <c r="D230" s="124" t="s">
        <v>88</v>
      </c>
      <c r="E230" s="135"/>
      <c r="F230" s="108" t="s">
        <v>10</v>
      </c>
      <c r="G230" s="135"/>
      <c r="H230" s="108" t="s">
        <v>87</v>
      </c>
      <c r="J230" s="128" t="s">
        <v>155</v>
      </c>
      <c r="K230" s="132"/>
      <c r="L230" s="142">
        <f>COUNTIF(X230:AD230, "WIN")/COUNTA(X230:AD230)</f>
        <v>1</v>
      </c>
      <c r="M230" s="132"/>
      <c r="N230" s="134" t="s">
        <v>270</v>
      </c>
      <c r="X230" s="134" t="s">
        <v>270</v>
      </c>
      <c r="Z230" s="134" t="s">
        <v>270</v>
      </c>
      <c r="AB230" s="134" t="s">
        <v>270</v>
      </c>
      <c r="AD230" s="134" t="s">
        <v>270</v>
      </c>
    </row>
    <row r="231" spans="1:30" x14ac:dyDescent="0.2">
      <c r="A231" s="147"/>
      <c r="B231" s="119" t="s">
        <v>265</v>
      </c>
      <c r="D231" s="94" t="s">
        <v>253</v>
      </c>
      <c r="F231" s="84" t="s">
        <v>232</v>
      </c>
      <c r="H231" s="84" t="s">
        <v>230</v>
      </c>
      <c r="J231" s="119" t="s">
        <v>266</v>
      </c>
      <c r="K231" s="132"/>
      <c r="M231" s="132"/>
    </row>
    <row r="232" spans="1:30" x14ac:dyDescent="0.2">
      <c r="A232" s="147">
        <f>SUM(B232:J232)</f>
        <v>64.849999999999994</v>
      </c>
      <c r="B232" s="129">
        <v>18</v>
      </c>
      <c r="D232" s="106">
        <v>4.2</v>
      </c>
      <c r="F232" s="104">
        <v>3.2</v>
      </c>
      <c r="H232" s="83">
        <v>31.95</v>
      </c>
      <c r="J232" s="98">
        <v>7.5</v>
      </c>
      <c r="K232" s="132"/>
      <c r="M232" s="132"/>
    </row>
    <row r="233" spans="1:30" x14ac:dyDescent="0.2">
      <c r="A233" s="147">
        <f>SUM(B233:J233)</f>
        <v>73.75</v>
      </c>
      <c r="B233" s="129">
        <v>22.5</v>
      </c>
      <c r="D233" s="106">
        <v>5.4</v>
      </c>
      <c r="F233" s="104">
        <v>3.9</v>
      </c>
      <c r="H233" s="83">
        <v>31.95</v>
      </c>
      <c r="J233" s="98">
        <v>10</v>
      </c>
      <c r="K233" s="132"/>
      <c r="M233" s="132"/>
    </row>
    <row r="234" spans="1:30" x14ac:dyDescent="0.2">
      <c r="A234" s="146">
        <f>SUM(B234:J234)</f>
        <v>100.20059000000001</v>
      </c>
      <c r="B234" s="129">
        <f>27</f>
        <v>27</v>
      </c>
      <c r="D234" s="106">
        <f>7</f>
        <v>7</v>
      </c>
      <c r="F234" s="104">
        <f>5.4</f>
        <v>5.4</v>
      </c>
      <c r="H234" s="83">
        <f>46.15*1.0466</f>
        <v>48.30059</v>
      </c>
      <c r="J234" s="98">
        <f>12.5</f>
        <v>12.5</v>
      </c>
      <c r="K234" s="132"/>
      <c r="M234" s="132"/>
    </row>
    <row r="235" spans="1:30" x14ac:dyDescent="0.2">
      <c r="A235" s="147">
        <f>SUM(B235:J235)</f>
        <v>109.55000000000001</v>
      </c>
      <c r="B235" s="129">
        <v>31.5</v>
      </c>
      <c r="D235" s="106">
        <v>8.1999999999999993</v>
      </c>
      <c r="F235" s="104">
        <v>6.2</v>
      </c>
      <c r="H235" s="83">
        <v>46.15</v>
      </c>
      <c r="J235" s="98">
        <v>17.5</v>
      </c>
      <c r="K235" s="132"/>
      <c r="M235" s="132"/>
    </row>
    <row r="236" spans="1:30" x14ac:dyDescent="0.2">
      <c r="B236" s="117" t="s">
        <v>107</v>
      </c>
      <c r="H236" s="110" t="s">
        <v>114</v>
      </c>
      <c r="J236" s="118" t="s">
        <v>132</v>
      </c>
      <c r="K236" s="132"/>
      <c r="M236" s="132"/>
    </row>
    <row r="237" spans="1:30" x14ac:dyDescent="0.2">
      <c r="A237" s="133" t="s">
        <v>90</v>
      </c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Q237" s="132"/>
      <c r="S237" s="132"/>
      <c r="U237" s="132"/>
      <c r="W237" s="132"/>
      <c r="X237" s="132"/>
      <c r="Y237" s="132"/>
      <c r="Z237" s="132"/>
      <c r="AA237" s="132"/>
      <c r="AB237" s="132"/>
      <c r="AC237" s="132"/>
      <c r="AD237" s="132"/>
    </row>
    <row r="238" spans="1:30" x14ac:dyDescent="0.2">
      <c r="A238" s="146" t="s">
        <v>54</v>
      </c>
      <c r="B238" s="108" t="s">
        <v>9</v>
      </c>
      <c r="D238" s="124" t="s">
        <v>211</v>
      </c>
      <c r="F238" s="125" t="s">
        <v>105</v>
      </c>
      <c r="H238" s="128" t="s">
        <v>90</v>
      </c>
      <c r="J238" s="108" t="s">
        <v>6</v>
      </c>
      <c r="K238" s="132"/>
      <c r="L238" s="142">
        <f>COUNTIF(X238:AD238, "WIN")/COUNTA(X238:AD238)</f>
        <v>1</v>
      </c>
      <c r="M238" s="132"/>
      <c r="N238" s="136" t="s">
        <v>270</v>
      </c>
      <c r="X238" s="134" t="s">
        <v>270</v>
      </c>
      <c r="Z238" s="134" t="s">
        <v>270</v>
      </c>
      <c r="AB238" s="134" t="s">
        <v>270</v>
      </c>
      <c r="AD238" s="134" t="s">
        <v>270</v>
      </c>
    </row>
    <row r="239" spans="1:30" x14ac:dyDescent="0.2">
      <c r="A239" s="147"/>
      <c r="B239" s="84" t="s">
        <v>232</v>
      </c>
      <c r="D239" s="94" t="s">
        <v>250</v>
      </c>
      <c r="F239" s="94" t="s">
        <v>251</v>
      </c>
      <c r="H239" s="119" t="s">
        <v>267</v>
      </c>
      <c r="J239" s="84" t="s">
        <v>231</v>
      </c>
      <c r="K239" s="132"/>
      <c r="M239" s="132"/>
    </row>
    <row r="240" spans="1:30" x14ac:dyDescent="0.2">
      <c r="A240" s="147">
        <f>SUM(B240:J240)</f>
        <v>69.45</v>
      </c>
      <c r="B240" s="115">
        <v>12.8</v>
      </c>
      <c r="C240" s="149"/>
      <c r="D240" s="127">
        <v>11.2</v>
      </c>
      <c r="F240" s="126">
        <v>18</v>
      </c>
      <c r="H240" s="98">
        <v>9.4499999999999993</v>
      </c>
      <c r="J240" s="113">
        <v>18</v>
      </c>
      <c r="K240" s="132"/>
      <c r="M240" s="132"/>
    </row>
    <row r="241" spans="1:30" x14ac:dyDescent="0.2">
      <c r="A241" s="147">
        <f>SUM(B241:J241)</f>
        <v>83.949999999999989</v>
      </c>
      <c r="B241" s="115">
        <v>15.6</v>
      </c>
      <c r="C241" s="149"/>
      <c r="D241" s="127">
        <v>11.2</v>
      </c>
      <c r="F241" s="126">
        <v>22.5</v>
      </c>
      <c r="H241" s="98">
        <v>12.15</v>
      </c>
      <c r="J241" s="113">
        <v>22.5</v>
      </c>
      <c r="K241" s="132"/>
      <c r="M241" s="132"/>
    </row>
    <row r="242" spans="1:30" x14ac:dyDescent="0.2">
      <c r="A242" s="146">
        <f>SUM(B242:J242)</f>
        <v>108.05</v>
      </c>
      <c r="B242" s="115">
        <v>21.6</v>
      </c>
      <c r="C242" s="149"/>
      <c r="D242" s="127">
        <v>16.7</v>
      </c>
      <c r="F242" s="126">
        <v>27</v>
      </c>
      <c r="H242" s="98">
        <v>15.75</v>
      </c>
      <c r="J242" s="113">
        <f>27</f>
        <v>27</v>
      </c>
      <c r="K242" s="132"/>
      <c r="M242" s="132"/>
    </row>
    <row r="243" spans="1:30" x14ac:dyDescent="0.2">
      <c r="A243" s="147">
        <f>SUM(B243:J243)</f>
        <v>122.95</v>
      </c>
      <c r="B243" s="115">
        <v>24.8</v>
      </c>
      <c r="C243" s="149"/>
      <c r="D243" s="127">
        <v>16.7</v>
      </c>
      <c r="F243" s="126">
        <v>31.5</v>
      </c>
      <c r="H243" s="98">
        <v>18.45</v>
      </c>
      <c r="J243" s="113">
        <v>31.5</v>
      </c>
      <c r="K243" s="132"/>
      <c r="M243" s="132"/>
      <c r="N243" s="150"/>
      <c r="AB243" s="145"/>
    </row>
    <row r="244" spans="1:30" x14ac:dyDescent="0.2">
      <c r="B244" s="117" t="s">
        <v>107</v>
      </c>
      <c r="H244" s="118" t="s">
        <v>132</v>
      </c>
      <c r="K244" s="132"/>
      <c r="M244" s="132"/>
      <c r="O244" s="135"/>
      <c r="Q244" s="135"/>
      <c r="S244" s="135"/>
      <c r="U244" s="135"/>
      <c r="W244" s="135"/>
      <c r="Y244" s="135"/>
      <c r="AB244" s="145"/>
    </row>
    <row r="245" spans="1:30" x14ac:dyDescent="0.2">
      <c r="A245" s="133" t="s">
        <v>154</v>
      </c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Q245" s="132"/>
      <c r="S245" s="132"/>
      <c r="U245" s="132"/>
      <c r="W245" s="132"/>
      <c r="X245" s="132"/>
      <c r="Y245" s="132"/>
      <c r="Z245" s="132"/>
      <c r="AA245" s="132"/>
      <c r="AB245" s="132"/>
      <c r="AC245" s="132"/>
      <c r="AD245" s="132"/>
    </row>
    <row r="246" spans="1:30" x14ac:dyDescent="0.2">
      <c r="A246" s="146" t="s">
        <v>54</v>
      </c>
      <c r="B246" s="108" t="s">
        <v>199</v>
      </c>
      <c r="D246" s="124" t="s">
        <v>89</v>
      </c>
      <c r="F246" s="128" t="s">
        <v>154</v>
      </c>
      <c r="H246" s="128" t="s">
        <v>256</v>
      </c>
      <c r="J246" s="124" t="s">
        <v>151</v>
      </c>
      <c r="K246" s="132"/>
      <c r="L246" s="142">
        <f>COUNTIF(X246:AD246, "WIN")/COUNTA(X246:AD246)</f>
        <v>0.75</v>
      </c>
      <c r="M246" s="132"/>
      <c r="N246" s="130" t="s">
        <v>273</v>
      </c>
      <c r="O246" s="145"/>
      <c r="Q246" s="145"/>
      <c r="S246" s="145"/>
      <c r="U246" s="145"/>
      <c r="W246" s="145"/>
      <c r="X246" s="134" t="s">
        <v>270</v>
      </c>
      <c r="Y246" s="145"/>
      <c r="Z246" s="134" t="s">
        <v>270</v>
      </c>
      <c r="AB246" s="134" t="s">
        <v>270</v>
      </c>
      <c r="AD246" s="137" t="s">
        <v>273</v>
      </c>
    </row>
    <row r="247" spans="1:30" x14ac:dyDescent="0.2">
      <c r="A247" s="147"/>
      <c r="B247" s="84" t="s">
        <v>234</v>
      </c>
      <c r="D247" s="94" t="s">
        <v>250</v>
      </c>
      <c r="F247" s="119" t="s">
        <v>265</v>
      </c>
      <c r="H247" s="119" t="s">
        <v>265</v>
      </c>
      <c r="J247" s="94" t="s">
        <v>250</v>
      </c>
      <c r="K247" s="132"/>
      <c r="M247" s="132"/>
      <c r="O247" s="145"/>
      <c r="Q247" s="145"/>
      <c r="S247" s="145"/>
      <c r="U247" s="145"/>
      <c r="W247" s="145"/>
      <c r="Y247" s="145"/>
    </row>
    <row r="248" spans="1:30" x14ac:dyDescent="0.2">
      <c r="A248" s="147">
        <f>SUM(B248:J248)</f>
        <v>72.849999999999994</v>
      </c>
      <c r="B248" s="104">
        <v>5.25</v>
      </c>
      <c r="D248" s="127">
        <v>11.2</v>
      </c>
      <c r="F248" s="130">
        <v>10</v>
      </c>
      <c r="H248" s="129">
        <v>18</v>
      </c>
      <c r="J248" s="93">
        <v>28.4</v>
      </c>
      <c r="K248" s="132"/>
      <c r="M248" s="132"/>
      <c r="N248" s="150"/>
      <c r="O248" s="150"/>
      <c r="Q248" s="150"/>
      <c r="S248" s="150"/>
      <c r="U248" s="150"/>
      <c r="W248" s="150"/>
      <c r="X248" s="150"/>
      <c r="Y248" s="150"/>
      <c r="Z248" s="150"/>
      <c r="AB248" s="145"/>
      <c r="AC248" s="149"/>
    </row>
    <row r="249" spans="1:30" x14ac:dyDescent="0.2">
      <c r="A249" s="147">
        <f>SUM(B249:J249)</f>
        <v>81.349999999999994</v>
      </c>
      <c r="B249" s="104">
        <v>6.75</v>
      </c>
      <c r="D249" s="127">
        <v>11.2</v>
      </c>
      <c r="F249" s="130">
        <v>12.5</v>
      </c>
      <c r="H249" s="129">
        <v>22.5</v>
      </c>
      <c r="J249" s="93">
        <v>28.4</v>
      </c>
      <c r="K249" s="132"/>
      <c r="M249" s="132"/>
    </row>
    <row r="250" spans="1:30" x14ac:dyDescent="0.2">
      <c r="A250" s="146">
        <f>SUM(B250:J250)</f>
        <v>106.95</v>
      </c>
      <c r="B250" s="104">
        <v>8.75</v>
      </c>
      <c r="D250" s="127">
        <f>16.7</f>
        <v>16.7</v>
      </c>
      <c r="F250" s="130">
        <v>12.5</v>
      </c>
      <c r="H250" s="129">
        <v>27</v>
      </c>
      <c r="J250" s="93">
        <f>42</f>
        <v>42</v>
      </c>
      <c r="K250" s="132"/>
      <c r="M250" s="132"/>
      <c r="N250" s="145"/>
      <c r="AC250" s="149"/>
    </row>
    <row r="251" spans="1:30" x14ac:dyDescent="0.2">
      <c r="A251" s="147">
        <f>SUM(B251:J251)</f>
        <v>113.55000000000001</v>
      </c>
      <c r="B251" s="104">
        <v>10.25</v>
      </c>
      <c r="D251" s="127">
        <v>16.7</v>
      </c>
      <c r="F251" s="130">
        <v>12.5</v>
      </c>
      <c r="H251" s="129">
        <v>31.5</v>
      </c>
      <c r="J251" s="93">
        <v>42.6</v>
      </c>
      <c r="K251" s="132"/>
      <c r="M251" s="132"/>
      <c r="N251" s="145"/>
      <c r="AB251" s="144"/>
      <c r="AC251" s="149"/>
    </row>
    <row r="252" spans="1:30" x14ac:dyDescent="0.2">
      <c r="B252" s="117" t="s">
        <v>107</v>
      </c>
      <c r="F252" s="111" t="s">
        <v>133</v>
      </c>
      <c r="K252" s="132"/>
      <c r="M252" s="132"/>
      <c r="O252" s="135"/>
      <c r="Q252" s="135"/>
      <c r="S252" s="135"/>
      <c r="U252" s="135"/>
      <c r="W252" s="135"/>
      <c r="Y252" s="135"/>
      <c r="AB252" s="144"/>
    </row>
    <row r="253" spans="1:30" x14ac:dyDescent="0.2">
      <c r="A253" s="133" t="s">
        <v>4</v>
      </c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Q253" s="132"/>
      <c r="S253" s="132"/>
      <c r="U253" s="132"/>
      <c r="W253" s="132"/>
      <c r="X253" s="132"/>
      <c r="Y253" s="132"/>
      <c r="Z253" s="132"/>
      <c r="AA253" s="132"/>
      <c r="AB253" s="132"/>
      <c r="AC253" s="132"/>
      <c r="AD253" s="132"/>
    </row>
    <row r="254" spans="1:30" x14ac:dyDescent="0.2">
      <c r="A254" s="146" t="s">
        <v>54</v>
      </c>
      <c r="B254" s="124" t="s">
        <v>1</v>
      </c>
      <c r="D254" s="124" t="s">
        <v>103</v>
      </c>
      <c r="F254" s="128" t="s">
        <v>4</v>
      </c>
      <c r="H254" s="128" t="s">
        <v>210</v>
      </c>
      <c r="J254" s="128" t="s">
        <v>165</v>
      </c>
      <c r="K254" s="132"/>
      <c r="L254" s="142">
        <f>COUNTIF(X254:AD254, "WIN")/COUNTA(X254:AD254)</f>
        <v>1</v>
      </c>
      <c r="M254" s="132"/>
      <c r="N254" s="134" t="s">
        <v>270</v>
      </c>
      <c r="O254" s="150"/>
      <c r="Q254" s="150"/>
      <c r="S254" s="150"/>
      <c r="U254" s="150"/>
      <c r="W254" s="150"/>
      <c r="X254" s="134" t="s">
        <v>270</v>
      </c>
      <c r="Y254" s="150"/>
      <c r="Z254" s="134" t="s">
        <v>270</v>
      </c>
      <c r="AB254" s="134" t="s">
        <v>270</v>
      </c>
      <c r="AC254" s="149"/>
      <c r="AD254" s="134" t="s">
        <v>270</v>
      </c>
    </row>
    <row r="255" spans="1:30" x14ac:dyDescent="0.2">
      <c r="A255" s="147"/>
      <c r="B255" s="94" t="s">
        <v>250</v>
      </c>
      <c r="D255" s="94" t="s">
        <v>252</v>
      </c>
      <c r="F255" s="119" t="s">
        <v>268</v>
      </c>
      <c r="H255" s="119" t="s">
        <v>265</v>
      </c>
      <c r="J255" s="119" t="s">
        <v>265</v>
      </c>
      <c r="K255" s="132"/>
      <c r="M255" s="132"/>
      <c r="O255" s="144"/>
      <c r="Q255" s="144"/>
      <c r="S255" s="144"/>
      <c r="U255" s="144"/>
      <c r="W255" s="144"/>
      <c r="X255" s="144"/>
      <c r="Y255" s="144"/>
    </row>
    <row r="256" spans="1:30" x14ac:dyDescent="0.2">
      <c r="A256" s="147">
        <f>SUM(B256:J256)</f>
        <v>67.599999999999994</v>
      </c>
      <c r="B256" s="127">
        <v>12</v>
      </c>
      <c r="C256" s="149"/>
      <c r="D256" s="127">
        <v>14</v>
      </c>
      <c r="E256" s="149"/>
      <c r="F256" s="130">
        <v>5.6</v>
      </c>
      <c r="G256" s="149"/>
      <c r="H256" s="129">
        <v>18</v>
      </c>
      <c r="I256" s="149"/>
      <c r="J256" s="129">
        <v>18</v>
      </c>
      <c r="K256" s="132"/>
      <c r="M256" s="132"/>
      <c r="N256" s="150"/>
      <c r="O256" s="144"/>
      <c r="Q256" s="144"/>
      <c r="S256" s="144"/>
      <c r="U256" s="144"/>
      <c r="W256" s="144"/>
      <c r="X256" s="144"/>
      <c r="Y256" s="144"/>
      <c r="AC256" s="149"/>
    </row>
    <row r="257" spans="1:30" x14ac:dyDescent="0.2">
      <c r="A257" s="147">
        <f>SUM(B257:J257)</f>
        <v>76.599999999999994</v>
      </c>
      <c r="B257" s="127">
        <v>12</v>
      </c>
      <c r="C257" s="149"/>
      <c r="D257" s="127">
        <v>14</v>
      </c>
      <c r="E257" s="149"/>
      <c r="F257" s="130">
        <v>5.6</v>
      </c>
      <c r="G257" s="149"/>
      <c r="H257" s="129">
        <v>22.5</v>
      </c>
      <c r="I257" s="149"/>
      <c r="J257" s="129">
        <v>22.5</v>
      </c>
      <c r="K257" s="132"/>
      <c r="M257" s="132"/>
    </row>
    <row r="258" spans="1:30" x14ac:dyDescent="0.2">
      <c r="A258" s="146">
        <f>SUM(B258:J258)</f>
        <v>105.6</v>
      </c>
      <c r="B258" s="127">
        <v>18</v>
      </c>
      <c r="C258" s="149"/>
      <c r="D258" s="127">
        <f>25.2</f>
        <v>25.2</v>
      </c>
      <c r="E258" s="149"/>
      <c r="F258" s="130">
        <v>8.4</v>
      </c>
      <c r="G258" s="149"/>
      <c r="H258" s="129">
        <f>27</f>
        <v>27</v>
      </c>
      <c r="I258" s="149"/>
      <c r="J258" s="129">
        <f>27</f>
        <v>27</v>
      </c>
      <c r="K258" s="132"/>
      <c r="M258" s="132"/>
      <c r="AC258" s="149"/>
    </row>
    <row r="259" spans="1:30" x14ac:dyDescent="0.2">
      <c r="A259" s="147">
        <f>SUM(B259:J259)</f>
        <v>114.9</v>
      </c>
      <c r="B259" s="127">
        <v>18</v>
      </c>
      <c r="C259" s="149"/>
      <c r="D259" s="127">
        <v>25.5</v>
      </c>
      <c r="E259" s="149"/>
      <c r="F259" s="130">
        <v>8.4</v>
      </c>
      <c r="G259" s="149"/>
      <c r="H259" s="129">
        <v>31.5</v>
      </c>
      <c r="I259" s="149"/>
      <c r="J259" s="129">
        <v>31.5</v>
      </c>
      <c r="K259" s="132"/>
      <c r="M259" s="132"/>
      <c r="AA259" s="149"/>
      <c r="AC259" s="149"/>
      <c r="AD259" s="150"/>
    </row>
    <row r="260" spans="1:30" x14ac:dyDescent="0.2">
      <c r="B260" s="117" t="s">
        <v>107</v>
      </c>
      <c r="F260" s="120" t="s">
        <v>86</v>
      </c>
      <c r="K260" s="132"/>
      <c r="M260" s="132"/>
    </row>
    <row r="261" spans="1:30" x14ac:dyDescent="0.2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Q261" s="132"/>
      <c r="S261" s="132"/>
      <c r="U261" s="132"/>
      <c r="W261" s="132"/>
      <c r="X261" s="132"/>
      <c r="Y261" s="132"/>
      <c r="Z261" s="132"/>
      <c r="AA261" s="132"/>
      <c r="AB261" s="132"/>
      <c r="AC261" s="132"/>
      <c r="AD261" s="132"/>
    </row>
    <row r="263" spans="1:30" x14ac:dyDescent="0.2">
      <c r="K263" s="132"/>
      <c r="L263" s="132"/>
      <c r="M263" s="132"/>
      <c r="N263" s="133" t="s">
        <v>301</v>
      </c>
      <c r="O263" s="133"/>
      <c r="Q263" s="133"/>
      <c r="S263" s="133"/>
      <c r="U263" s="133"/>
      <c r="W263" s="133"/>
      <c r="X263" s="133" t="s">
        <v>302</v>
      </c>
      <c r="Y263" s="133"/>
      <c r="Z263" s="133" t="s">
        <v>303</v>
      </c>
      <c r="AA263" s="132"/>
      <c r="AB263" s="133" t="s">
        <v>304</v>
      </c>
      <c r="AC263" s="132"/>
      <c r="AD263" s="133" t="s">
        <v>305</v>
      </c>
    </row>
    <row r="264" spans="1:30" x14ac:dyDescent="0.2">
      <c r="K264" s="132"/>
      <c r="L264" s="134" t="s">
        <v>270</v>
      </c>
      <c r="M264" s="132"/>
      <c r="N264" s="108" t="s">
        <v>149</v>
      </c>
      <c r="O264" s="135"/>
      <c r="Q264" s="135"/>
      <c r="S264" s="135"/>
      <c r="U264" s="135"/>
      <c r="W264" s="135"/>
      <c r="X264" s="108" t="s">
        <v>149</v>
      </c>
      <c r="Y264" s="135"/>
      <c r="Z264" s="108" t="s">
        <v>149</v>
      </c>
      <c r="AB264" s="108" t="s">
        <v>149</v>
      </c>
      <c r="AD264" s="108" t="s">
        <v>149</v>
      </c>
    </row>
    <row r="265" spans="1:30" x14ac:dyDescent="0.2">
      <c r="K265" s="132"/>
      <c r="L265" s="136" t="s">
        <v>270</v>
      </c>
      <c r="M265" s="132"/>
      <c r="N265" s="124" t="s">
        <v>211</v>
      </c>
      <c r="O265" s="135"/>
      <c r="Q265" s="135"/>
      <c r="S265" s="135"/>
      <c r="U265" s="135"/>
      <c r="W265" s="135"/>
      <c r="X265" s="124" t="s">
        <v>211</v>
      </c>
      <c r="Y265" s="135"/>
      <c r="Z265" s="124" t="s">
        <v>211</v>
      </c>
      <c r="AB265" s="124" t="s">
        <v>211</v>
      </c>
      <c r="AD265" s="124" t="s">
        <v>89</v>
      </c>
    </row>
    <row r="266" spans="1:30" x14ac:dyDescent="0.2">
      <c r="K266" s="132"/>
      <c r="L266" s="137" t="s">
        <v>273</v>
      </c>
      <c r="M266" s="132"/>
      <c r="N266" s="108" t="s">
        <v>202</v>
      </c>
      <c r="O266" s="135"/>
      <c r="Q266" s="135"/>
      <c r="S266" s="135"/>
      <c r="U266" s="135"/>
      <c r="W266" s="135"/>
      <c r="X266" s="108" t="s">
        <v>202</v>
      </c>
      <c r="Y266" s="135"/>
      <c r="Z266" s="108" t="s">
        <v>202</v>
      </c>
      <c r="AB266" s="108" t="s">
        <v>202</v>
      </c>
      <c r="AD266" s="108" t="s">
        <v>202</v>
      </c>
    </row>
    <row r="267" spans="1:30" x14ac:dyDescent="0.2">
      <c r="K267" s="132"/>
      <c r="L267" s="130" t="s">
        <v>273</v>
      </c>
      <c r="M267" s="132"/>
      <c r="N267" s="128" t="s">
        <v>90</v>
      </c>
      <c r="O267" s="135"/>
      <c r="Q267" s="135"/>
      <c r="S267" s="135"/>
      <c r="U267" s="135"/>
      <c r="W267" s="135"/>
      <c r="X267" s="128" t="s">
        <v>166</v>
      </c>
      <c r="Y267" s="135"/>
      <c r="Z267" s="128" t="s">
        <v>4</v>
      </c>
      <c r="AB267" s="128" t="s">
        <v>155</v>
      </c>
      <c r="AD267" s="128" t="s">
        <v>306</v>
      </c>
    </row>
    <row r="268" spans="1:30" x14ac:dyDescent="0.2">
      <c r="A268" s="138" t="s">
        <v>312</v>
      </c>
      <c r="K268" s="132"/>
      <c r="M268" s="132"/>
      <c r="N268" s="124" t="s">
        <v>5</v>
      </c>
      <c r="O268" s="135"/>
      <c r="Q268" s="135"/>
      <c r="S268" s="135"/>
      <c r="U268" s="135"/>
      <c r="W268" s="135"/>
      <c r="X268" s="124" t="s">
        <v>151</v>
      </c>
      <c r="Y268" s="135"/>
      <c r="Z268" s="124" t="s">
        <v>5</v>
      </c>
      <c r="AB268" s="124" t="s">
        <v>5</v>
      </c>
      <c r="AD268" s="124" t="s">
        <v>5</v>
      </c>
    </row>
    <row r="269" spans="1:30" x14ac:dyDescent="0.2">
      <c r="A269" s="133" t="s">
        <v>160</v>
      </c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Q269" s="132"/>
      <c r="S269" s="132"/>
      <c r="U269" s="132"/>
      <c r="W269" s="132"/>
      <c r="X269" s="132"/>
      <c r="Y269" s="132"/>
      <c r="Z269" s="140"/>
      <c r="AA269" s="132"/>
      <c r="AB269" s="132"/>
      <c r="AC269" s="132"/>
      <c r="AD269" s="132"/>
    </row>
    <row r="270" spans="1:30" x14ac:dyDescent="0.2">
      <c r="A270" s="146" t="s">
        <v>54</v>
      </c>
      <c r="B270" s="108" t="s">
        <v>199</v>
      </c>
      <c r="D270" s="125" t="s">
        <v>105</v>
      </c>
      <c r="F270" s="128" t="s">
        <v>160</v>
      </c>
      <c r="H270" s="128" t="s">
        <v>163</v>
      </c>
      <c r="J270" s="124" t="s">
        <v>5</v>
      </c>
      <c r="K270" s="132"/>
      <c r="L270" s="142">
        <f>COUNTIF(X270:AD270, "WIN")/COUNTA(X270:AD270)</f>
        <v>0</v>
      </c>
      <c r="M270" s="132"/>
      <c r="N270" s="130" t="s">
        <v>273</v>
      </c>
      <c r="X270" s="137" t="s">
        <v>273</v>
      </c>
      <c r="Z270" s="130" t="s">
        <v>273</v>
      </c>
      <c r="AB270" s="130" t="s">
        <v>273</v>
      </c>
      <c r="AD270" s="130" t="s">
        <v>273</v>
      </c>
    </row>
    <row r="271" spans="1:30" x14ac:dyDescent="0.2">
      <c r="A271" s="147"/>
      <c r="B271" s="84" t="s">
        <v>234</v>
      </c>
      <c r="D271" s="94" t="s">
        <v>251</v>
      </c>
      <c r="F271" s="119" t="s">
        <v>267</v>
      </c>
      <c r="H271" s="119" t="s">
        <v>266</v>
      </c>
      <c r="J271" s="94" t="s">
        <v>250</v>
      </c>
      <c r="K271" s="132"/>
      <c r="M271" s="132"/>
    </row>
    <row r="272" spans="1:30" x14ac:dyDescent="0.2">
      <c r="A272" s="147">
        <f>SUM(B272:J272)</f>
        <v>66.75</v>
      </c>
      <c r="B272" s="104">
        <v>5.25</v>
      </c>
      <c r="D272" s="126">
        <v>18</v>
      </c>
      <c r="F272" s="130">
        <v>4.2</v>
      </c>
      <c r="H272" s="98">
        <v>11.7</v>
      </c>
      <c r="J272" s="93">
        <v>27.6</v>
      </c>
      <c r="K272" s="132"/>
      <c r="M272" s="132"/>
      <c r="AD272" s="144"/>
    </row>
    <row r="273" spans="1:30" x14ac:dyDescent="0.2">
      <c r="A273" s="147">
        <f>SUM(B273:J273)</f>
        <v>73.949999999999989</v>
      </c>
      <c r="B273" s="104">
        <v>6.75</v>
      </c>
      <c r="D273" s="126">
        <v>22.5</v>
      </c>
      <c r="F273" s="130">
        <v>5.4</v>
      </c>
      <c r="H273" s="98">
        <v>11.7</v>
      </c>
      <c r="J273" s="93">
        <v>27.6</v>
      </c>
      <c r="K273" s="132"/>
      <c r="M273" s="132"/>
    </row>
    <row r="274" spans="1:30" x14ac:dyDescent="0.2">
      <c r="A274" s="146">
        <f>SUM(B274:J274)</f>
        <v>107.15</v>
      </c>
      <c r="B274" s="104">
        <v>8.75</v>
      </c>
      <c r="D274" s="126">
        <v>27</v>
      </c>
      <c r="F274" s="130">
        <v>7</v>
      </c>
      <c r="H274" s="98">
        <v>23.4</v>
      </c>
      <c r="J274" s="93">
        <f>41</f>
        <v>41</v>
      </c>
      <c r="K274" s="132"/>
      <c r="M274" s="132"/>
      <c r="AD274" s="144"/>
    </row>
    <row r="275" spans="1:30" x14ac:dyDescent="0.2">
      <c r="A275" s="147">
        <f>SUM(B275:J275)</f>
        <v>114.75</v>
      </c>
      <c r="B275" s="104">
        <v>10.25</v>
      </c>
      <c r="D275" s="126">
        <v>31.5</v>
      </c>
      <c r="F275" s="130">
        <v>8.1999999999999993</v>
      </c>
      <c r="H275" s="98">
        <v>23.4</v>
      </c>
      <c r="J275" s="93">
        <v>41.4</v>
      </c>
      <c r="K275" s="132"/>
      <c r="M275" s="132"/>
      <c r="N275" s="145"/>
      <c r="AD275" s="144"/>
    </row>
    <row r="276" spans="1:30" x14ac:dyDescent="0.2">
      <c r="B276" s="117" t="s">
        <v>107</v>
      </c>
      <c r="F276" s="111" t="s">
        <v>133</v>
      </c>
      <c r="K276" s="132"/>
      <c r="M276" s="132"/>
      <c r="N276" s="145"/>
    </row>
    <row r="277" spans="1:30" x14ac:dyDescent="0.2">
      <c r="A277" s="133" t="s">
        <v>161</v>
      </c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Q277" s="132"/>
      <c r="S277" s="132"/>
      <c r="U277" s="132"/>
      <c r="W277" s="132"/>
      <c r="X277" s="132"/>
      <c r="Y277" s="132"/>
      <c r="Z277" s="132"/>
      <c r="AA277" s="132"/>
      <c r="AB277" s="132"/>
      <c r="AC277" s="132"/>
      <c r="AD277" s="132"/>
    </row>
    <row r="278" spans="1:30" x14ac:dyDescent="0.2">
      <c r="A278" s="146" t="s">
        <v>279</v>
      </c>
      <c r="B278" s="128" t="s">
        <v>161</v>
      </c>
      <c r="C278" s="135"/>
      <c r="D278" s="124" t="s">
        <v>88</v>
      </c>
      <c r="E278" s="135"/>
      <c r="F278" s="108" t="s">
        <v>10</v>
      </c>
      <c r="G278" s="135"/>
      <c r="H278" s="108" t="s">
        <v>87</v>
      </c>
      <c r="J278" s="128" t="s">
        <v>155</v>
      </c>
      <c r="K278" s="132"/>
      <c r="L278" s="142">
        <f>COUNTIF(X278:AD278, "WIN")/COUNTA(X278:AD278)</f>
        <v>1</v>
      </c>
      <c r="M278" s="132"/>
      <c r="N278" s="134" t="s">
        <v>270</v>
      </c>
      <c r="X278" s="134" t="s">
        <v>270</v>
      </c>
      <c r="Z278" s="134" t="s">
        <v>270</v>
      </c>
      <c r="AB278" s="134" t="s">
        <v>270</v>
      </c>
      <c r="AD278" s="134" t="s">
        <v>270</v>
      </c>
    </row>
    <row r="279" spans="1:30" x14ac:dyDescent="0.2">
      <c r="A279" s="147"/>
      <c r="B279" s="119" t="s">
        <v>265</v>
      </c>
      <c r="D279" s="94" t="s">
        <v>253</v>
      </c>
      <c r="F279" s="84" t="s">
        <v>232</v>
      </c>
      <c r="H279" s="84" t="s">
        <v>230</v>
      </c>
      <c r="J279" s="119" t="s">
        <v>266</v>
      </c>
      <c r="K279" s="132"/>
      <c r="M279" s="132"/>
    </row>
    <row r="280" spans="1:30" x14ac:dyDescent="0.2">
      <c r="A280" s="147">
        <f>SUM(B280:J280)</f>
        <v>64.849999999999994</v>
      </c>
      <c r="B280" s="129">
        <v>18</v>
      </c>
      <c r="D280" s="106">
        <v>4.2</v>
      </c>
      <c r="F280" s="104">
        <v>3.2</v>
      </c>
      <c r="H280" s="83">
        <v>31.95</v>
      </c>
      <c r="J280" s="98">
        <v>7.5</v>
      </c>
      <c r="K280" s="132"/>
      <c r="M280" s="132"/>
    </row>
    <row r="281" spans="1:30" x14ac:dyDescent="0.2">
      <c r="A281" s="147">
        <f>SUM(B281:J281)</f>
        <v>73.75</v>
      </c>
      <c r="B281" s="129">
        <v>22.5</v>
      </c>
      <c r="D281" s="106">
        <v>5.4</v>
      </c>
      <c r="F281" s="104">
        <v>3.9</v>
      </c>
      <c r="H281" s="83">
        <v>31.95</v>
      </c>
      <c r="J281" s="98">
        <v>10</v>
      </c>
      <c r="K281" s="132"/>
      <c r="M281" s="132"/>
    </row>
    <row r="282" spans="1:30" x14ac:dyDescent="0.2">
      <c r="A282" s="146">
        <f>SUM(B282:J282)</f>
        <v>100.20059000000001</v>
      </c>
      <c r="B282" s="129">
        <f>27</f>
        <v>27</v>
      </c>
      <c r="D282" s="106">
        <f>7</f>
        <v>7</v>
      </c>
      <c r="F282" s="104">
        <f>5.4</f>
        <v>5.4</v>
      </c>
      <c r="H282" s="83">
        <f>46.15*1.0466</f>
        <v>48.30059</v>
      </c>
      <c r="J282" s="98">
        <f>12.5</f>
        <v>12.5</v>
      </c>
      <c r="K282" s="132"/>
      <c r="M282" s="132"/>
    </row>
    <row r="283" spans="1:30" x14ac:dyDescent="0.2">
      <c r="A283" s="147">
        <f>SUM(B283:J283)</f>
        <v>109.55000000000001</v>
      </c>
      <c r="B283" s="129">
        <v>31.5</v>
      </c>
      <c r="D283" s="106">
        <v>8.1999999999999993</v>
      </c>
      <c r="F283" s="104">
        <v>6.2</v>
      </c>
      <c r="H283" s="83">
        <v>46.15</v>
      </c>
      <c r="J283" s="98">
        <v>17.5</v>
      </c>
      <c r="K283" s="132"/>
      <c r="M283" s="132"/>
    </row>
    <row r="284" spans="1:30" x14ac:dyDescent="0.2">
      <c r="B284" s="117" t="s">
        <v>107</v>
      </c>
      <c r="H284" s="110" t="s">
        <v>114</v>
      </c>
      <c r="J284" s="118" t="s">
        <v>132</v>
      </c>
      <c r="K284" s="132"/>
      <c r="M284" s="132"/>
    </row>
    <row r="285" spans="1:30" x14ac:dyDescent="0.2">
      <c r="A285" s="133" t="s">
        <v>90</v>
      </c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Q285" s="132"/>
      <c r="S285" s="132"/>
      <c r="U285" s="132"/>
      <c r="W285" s="132"/>
      <c r="X285" s="132"/>
      <c r="Y285" s="132"/>
      <c r="Z285" s="132"/>
      <c r="AA285" s="132"/>
      <c r="AB285" s="132"/>
      <c r="AC285" s="132"/>
      <c r="AD285" s="132"/>
    </row>
    <row r="286" spans="1:30" x14ac:dyDescent="0.2">
      <c r="A286" s="146" t="s">
        <v>54</v>
      </c>
      <c r="B286" s="108" t="s">
        <v>149</v>
      </c>
      <c r="D286" s="108" t="s">
        <v>202</v>
      </c>
      <c r="F286" s="124" t="s">
        <v>211</v>
      </c>
      <c r="H286" s="128" t="s">
        <v>90</v>
      </c>
      <c r="J286" s="124" t="s">
        <v>151</v>
      </c>
      <c r="K286" s="132"/>
      <c r="L286" s="142">
        <f>COUNTIF(X286:AD286, "WIN")/COUNTA(X286:AD286)</f>
        <v>0.75</v>
      </c>
      <c r="M286" s="132"/>
      <c r="N286" s="137" t="s">
        <v>273</v>
      </c>
      <c r="X286" s="134" t="s">
        <v>270</v>
      </c>
      <c r="Z286" s="134" t="s">
        <v>270</v>
      </c>
      <c r="AB286" s="134" t="s">
        <v>270</v>
      </c>
      <c r="AD286" s="130" t="s">
        <v>273</v>
      </c>
    </row>
    <row r="287" spans="1:30" x14ac:dyDescent="0.2">
      <c r="A287" s="147"/>
      <c r="B287" s="84" t="s">
        <v>230</v>
      </c>
      <c r="D287" s="84" t="s">
        <v>230</v>
      </c>
      <c r="F287" s="94" t="s">
        <v>250</v>
      </c>
      <c r="H287" s="119" t="s">
        <v>267</v>
      </c>
      <c r="J287" s="94" t="s">
        <v>250</v>
      </c>
      <c r="K287" s="132"/>
      <c r="M287" s="132"/>
    </row>
    <row r="288" spans="1:30" x14ac:dyDescent="0.2">
      <c r="A288" s="147">
        <f>SUM(B288:J288)</f>
        <v>71.849999999999994</v>
      </c>
      <c r="B288" s="115">
        <v>11.2</v>
      </c>
      <c r="C288" s="149"/>
      <c r="D288" s="115">
        <v>11.6</v>
      </c>
      <c r="F288" s="127">
        <v>11.2</v>
      </c>
      <c r="H288" s="98">
        <v>9.4499999999999993</v>
      </c>
      <c r="J288" s="93">
        <v>28.4</v>
      </c>
      <c r="K288" s="132"/>
      <c r="M288" s="132"/>
    </row>
    <row r="289" spans="1:30" x14ac:dyDescent="0.2">
      <c r="A289" s="147">
        <f>SUM(B289:J289)</f>
        <v>74.55</v>
      </c>
      <c r="B289" s="115">
        <v>11.2</v>
      </c>
      <c r="C289" s="149"/>
      <c r="D289" s="115">
        <v>11.6</v>
      </c>
      <c r="F289" s="127">
        <v>11.2</v>
      </c>
      <c r="H289" s="98">
        <v>12.15</v>
      </c>
      <c r="J289" s="93">
        <v>28.4</v>
      </c>
      <c r="K289" s="132"/>
      <c r="M289" s="132"/>
    </row>
    <row r="290" spans="1:30" x14ac:dyDescent="0.2">
      <c r="A290" s="146">
        <f>SUM(B290:J290)</f>
        <v>108.65</v>
      </c>
      <c r="B290" s="115">
        <v>16.8</v>
      </c>
      <c r="C290" s="149"/>
      <c r="D290" s="115">
        <v>17.399999999999999</v>
      </c>
      <c r="F290" s="127">
        <v>16.7</v>
      </c>
      <c r="H290" s="98">
        <v>15.75</v>
      </c>
      <c r="J290" s="93">
        <f>42</f>
        <v>42</v>
      </c>
      <c r="K290" s="132"/>
      <c r="M290" s="132"/>
    </row>
    <row r="291" spans="1:30" x14ac:dyDescent="0.2">
      <c r="A291" s="147">
        <f>SUM(B291:J291)</f>
        <v>111.95000000000002</v>
      </c>
      <c r="B291" s="115">
        <v>16.8</v>
      </c>
      <c r="C291" s="149"/>
      <c r="D291" s="115">
        <v>17.399999999999999</v>
      </c>
      <c r="F291" s="127">
        <v>16.7</v>
      </c>
      <c r="H291" s="98">
        <v>18.45</v>
      </c>
      <c r="J291" s="93">
        <v>42.6</v>
      </c>
      <c r="K291" s="132"/>
      <c r="M291" s="132"/>
      <c r="N291" s="150"/>
      <c r="AB291" s="145"/>
    </row>
    <row r="292" spans="1:30" x14ac:dyDescent="0.2">
      <c r="B292" s="117" t="s">
        <v>107</v>
      </c>
      <c r="H292" s="118" t="s">
        <v>132</v>
      </c>
      <c r="K292" s="132"/>
      <c r="M292" s="132"/>
      <c r="O292" s="135"/>
      <c r="Q292" s="135"/>
      <c r="S292" s="135"/>
      <c r="U292" s="135"/>
      <c r="W292" s="135"/>
      <c r="Y292" s="135"/>
      <c r="AB292" s="145"/>
    </row>
    <row r="293" spans="1:30" x14ac:dyDescent="0.2">
      <c r="A293" s="139" t="s">
        <v>154</v>
      </c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Q293" s="132"/>
      <c r="S293" s="132"/>
      <c r="U293" s="132"/>
      <c r="W293" s="132"/>
      <c r="X293" s="132"/>
      <c r="Y293" s="132"/>
      <c r="Z293" s="132"/>
      <c r="AA293" s="132"/>
      <c r="AB293" s="132"/>
      <c r="AC293" s="132"/>
      <c r="AD293" s="132"/>
    </row>
    <row r="294" spans="1:30" x14ac:dyDescent="0.2">
      <c r="A294" s="141" t="s">
        <v>54</v>
      </c>
      <c r="B294" s="108" t="s">
        <v>9</v>
      </c>
      <c r="D294" s="124" t="s">
        <v>89</v>
      </c>
      <c r="F294" s="128" t="s">
        <v>154</v>
      </c>
      <c r="H294" s="128" t="s">
        <v>256</v>
      </c>
      <c r="J294" s="108" t="s">
        <v>6</v>
      </c>
      <c r="K294" s="132"/>
      <c r="L294" s="142">
        <f>COUNTIF(X294:AD294, "WIN")/COUNTA(X294:AD294)</f>
        <v>0.75</v>
      </c>
      <c r="M294" s="132"/>
      <c r="N294" s="134" t="s">
        <v>270</v>
      </c>
      <c r="O294" s="145"/>
      <c r="Q294" s="145"/>
      <c r="S294" s="145"/>
      <c r="U294" s="145"/>
      <c r="W294" s="145"/>
      <c r="X294" s="134" t="s">
        <v>270</v>
      </c>
      <c r="Y294" s="145"/>
      <c r="Z294" s="134" t="s">
        <v>270</v>
      </c>
      <c r="AB294" s="134" t="s">
        <v>270</v>
      </c>
      <c r="AD294" s="137" t="s">
        <v>273</v>
      </c>
    </row>
    <row r="295" spans="1:30" x14ac:dyDescent="0.2">
      <c r="A295" s="143"/>
      <c r="B295" s="84" t="s">
        <v>232</v>
      </c>
      <c r="D295" s="94" t="s">
        <v>250</v>
      </c>
      <c r="F295" s="119" t="s">
        <v>265</v>
      </c>
      <c r="H295" s="119" t="s">
        <v>265</v>
      </c>
      <c r="J295" s="84" t="s">
        <v>231</v>
      </c>
      <c r="K295" s="132"/>
      <c r="M295" s="132"/>
      <c r="O295" s="145"/>
      <c r="Q295" s="145"/>
      <c r="S295" s="145"/>
      <c r="U295" s="145"/>
      <c r="W295" s="145"/>
      <c r="Y295" s="145"/>
    </row>
    <row r="296" spans="1:30" x14ac:dyDescent="0.2">
      <c r="A296" s="143">
        <f>SUM(B296:J296)</f>
        <v>70</v>
      </c>
      <c r="B296" s="115">
        <v>12.8</v>
      </c>
      <c r="D296" s="127">
        <v>11.2</v>
      </c>
      <c r="F296" s="130">
        <v>10</v>
      </c>
      <c r="H296" s="129">
        <v>18</v>
      </c>
      <c r="J296" s="113">
        <v>18</v>
      </c>
      <c r="K296" s="132"/>
      <c r="M296" s="132"/>
      <c r="N296" s="150"/>
      <c r="O296" s="150"/>
      <c r="Q296" s="150"/>
      <c r="S296" s="150"/>
      <c r="U296" s="150"/>
      <c r="W296" s="150"/>
      <c r="X296" s="150"/>
      <c r="Y296" s="150"/>
      <c r="Z296" s="150"/>
      <c r="AB296" s="145"/>
      <c r="AC296" s="149"/>
    </row>
    <row r="297" spans="1:30" x14ac:dyDescent="0.2">
      <c r="A297" s="143">
        <f>SUM(B297:J297)</f>
        <v>84.3</v>
      </c>
      <c r="B297" s="115">
        <v>15.6</v>
      </c>
      <c r="D297" s="127">
        <v>11.2</v>
      </c>
      <c r="F297" s="130">
        <v>12.5</v>
      </c>
      <c r="H297" s="129">
        <v>22.5</v>
      </c>
      <c r="J297" s="113">
        <v>22.5</v>
      </c>
      <c r="K297" s="132"/>
      <c r="M297" s="132"/>
    </row>
    <row r="298" spans="1:30" x14ac:dyDescent="0.2">
      <c r="A298" s="141">
        <f>SUM(B298:J298)</f>
        <v>104.8</v>
      </c>
      <c r="B298" s="115">
        <v>21.6</v>
      </c>
      <c r="D298" s="127">
        <f>16.7</f>
        <v>16.7</v>
      </c>
      <c r="F298" s="130">
        <v>12.5</v>
      </c>
      <c r="H298" s="129">
        <v>27</v>
      </c>
      <c r="J298" s="113">
        <f>27</f>
        <v>27</v>
      </c>
      <c r="K298" s="132"/>
      <c r="M298" s="132"/>
      <c r="N298" s="145"/>
      <c r="AC298" s="149"/>
    </row>
    <row r="299" spans="1:30" x14ac:dyDescent="0.2">
      <c r="A299" s="143">
        <f>SUM(B299:J299)</f>
        <v>117</v>
      </c>
      <c r="B299" s="115">
        <v>24.8</v>
      </c>
      <c r="D299" s="127">
        <v>16.7</v>
      </c>
      <c r="F299" s="130">
        <v>12.5</v>
      </c>
      <c r="H299" s="129">
        <v>31.5</v>
      </c>
      <c r="J299" s="113">
        <v>31.5</v>
      </c>
      <c r="K299" s="132"/>
      <c r="M299" s="132"/>
      <c r="N299" s="145"/>
      <c r="AB299" s="144"/>
      <c r="AC299" s="149"/>
    </row>
    <row r="300" spans="1:30" x14ac:dyDescent="0.2">
      <c r="B300" s="117" t="s">
        <v>107</v>
      </c>
      <c r="F300" s="111" t="s">
        <v>133</v>
      </c>
      <c r="K300" s="132"/>
      <c r="M300" s="132"/>
      <c r="O300" s="135"/>
      <c r="Q300" s="135"/>
      <c r="S300" s="135"/>
      <c r="U300" s="135"/>
      <c r="W300" s="135"/>
      <c r="Y300" s="135"/>
      <c r="AB300" s="144"/>
    </row>
    <row r="301" spans="1:30" x14ac:dyDescent="0.2">
      <c r="A301" s="133" t="s">
        <v>4</v>
      </c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Q301" s="132"/>
      <c r="S301" s="132"/>
      <c r="U301" s="132"/>
      <c r="W301" s="132"/>
      <c r="X301" s="132"/>
      <c r="Y301" s="132"/>
      <c r="Z301" s="132"/>
      <c r="AA301" s="132"/>
      <c r="AB301" s="132"/>
      <c r="AC301" s="132"/>
      <c r="AD301" s="132"/>
    </row>
    <row r="302" spans="1:30" x14ac:dyDescent="0.2">
      <c r="A302" s="146" t="s">
        <v>54</v>
      </c>
      <c r="B302" s="124" t="s">
        <v>1</v>
      </c>
      <c r="D302" s="124" t="s">
        <v>103</v>
      </c>
      <c r="F302" s="128" t="s">
        <v>4</v>
      </c>
      <c r="H302" s="128" t="s">
        <v>210</v>
      </c>
      <c r="J302" s="128" t="s">
        <v>165</v>
      </c>
      <c r="K302" s="132"/>
      <c r="L302" s="142">
        <f>COUNTIF(X302:AD302, "WIN")/COUNTA(X302:AD302)</f>
        <v>1</v>
      </c>
      <c r="M302" s="132"/>
      <c r="N302" s="134" t="s">
        <v>270</v>
      </c>
      <c r="O302" s="150"/>
      <c r="Q302" s="150"/>
      <c r="S302" s="150"/>
      <c r="U302" s="150"/>
      <c r="W302" s="150"/>
      <c r="X302" s="134" t="s">
        <v>270</v>
      </c>
      <c r="Y302" s="150"/>
      <c r="Z302" s="134" t="s">
        <v>270</v>
      </c>
      <c r="AB302" s="134" t="s">
        <v>270</v>
      </c>
      <c r="AC302" s="149"/>
      <c r="AD302" s="134" t="s">
        <v>270</v>
      </c>
    </row>
    <row r="303" spans="1:30" x14ac:dyDescent="0.2">
      <c r="A303" s="147"/>
      <c r="B303" s="94" t="s">
        <v>250</v>
      </c>
      <c r="D303" s="94" t="s">
        <v>252</v>
      </c>
      <c r="F303" s="119" t="s">
        <v>268</v>
      </c>
      <c r="H303" s="119" t="s">
        <v>265</v>
      </c>
      <c r="J303" s="119" t="s">
        <v>265</v>
      </c>
      <c r="K303" s="132"/>
      <c r="M303" s="132"/>
      <c r="O303" s="144"/>
      <c r="Q303" s="144"/>
      <c r="S303" s="144"/>
      <c r="U303" s="144"/>
      <c r="W303" s="144"/>
      <c r="X303" s="144"/>
      <c r="Y303" s="144"/>
    </row>
    <row r="304" spans="1:30" x14ac:dyDescent="0.2">
      <c r="A304" s="147">
        <f>SUM(B304:J304)</f>
        <v>67.599999999999994</v>
      </c>
      <c r="B304" s="127">
        <v>12</v>
      </c>
      <c r="C304" s="149"/>
      <c r="D304" s="127">
        <v>14</v>
      </c>
      <c r="E304" s="149"/>
      <c r="F304" s="130">
        <v>5.6</v>
      </c>
      <c r="G304" s="149"/>
      <c r="H304" s="129">
        <v>18</v>
      </c>
      <c r="I304" s="149"/>
      <c r="J304" s="129">
        <v>18</v>
      </c>
      <c r="K304" s="132"/>
      <c r="M304" s="132"/>
      <c r="N304" s="150"/>
      <c r="O304" s="144"/>
      <c r="Q304" s="144"/>
      <c r="S304" s="144"/>
      <c r="U304" s="144"/>
      <c r="W304" s="144"/>
      <c r="X304" s="144"/>
      <c r="Y304" s="144"/>
      <c r="AC304" s="149"/>
    </row>
    <row r="305" spans="1:30" x14ac:dyDescent="0.2">
      <c r="A305" s="147">
        <f>SUM(B305:J305)</f>
        <v>76.599999999999994</v>
      </c>
      <c r="B305" s="127">
        <v>12</v>
      </c>
      <c r="C305" s="149"/>
      <c r="D305" s="127">
        <v>14</v>
      </c>
      <c r="E305" s="149"/>
      <c r="F305" s="130">
        <v>5.6</v>
      </c>
      <c r="G305" s="149"/>
      <c r="H305" s="129">
        <v>22.5</v>
      </c>
      <c r="I305" s="149"/>
      <c r="J305" s="129">
        <v>22.5</v>
      </c>
      <c r="K305" s="132"/>
      <c r="M305" s="132"/>
    </row>
    <row r="306" spans="1:30" x14ac:dyDescent="0.2">
      <c r="A306" s="146">
        <f>SUM(B306:J306)</f>
        <v>105.6</v>
      </c>
      <c r="B306" s="127">
        <v>18</v>
      </c>
      <c r="C306" s="149"/>
      <c r="D306" s="127">
        <f>25.2</f>
        <v>25.2</v>
      </c>
      <c r="E306" s="149"/>
      <c r="F306" s="130">
        <v>8.4</v>
      </c>
      <c r="G306" s="149"/>
      <c r="H306" s="129">
        <f>27</f>
        <v>27</v>
      </c>
      <c r="I306" s="149"/>
      <c r="J306" s="129">
        <f>27</f>
        <v>27</v>
      </c>
      <c r="K306" s="132"/>
      <c r="M306" s="132"/>
      <c r="AC306" s="149"/>
    </row>
    <row r="307" spans="1:30" x14ac:dyDescent="0.2">
      <c r="A307" s="147">
        <f>SUM(B307:J307)</f>
        <v>114.9</v>
      </c>
      <c r="B307" s="127">
        <v>18</v>
      </c>
      <c r="C307" s="149"/>
      <c r="D307" s="127">
        <v>25.5</v>
      </c>
      <c r="E307" s="149"/>
      <c r="F307" s="130">
        <v>8.4</v>
      </c>
      <c r="G307" s="149"/>
      <c r="H307" s="129">
        <v>31.5</v>
      </c>
      <c r="I307" s="149"/>
      <c r="J307" s="129">
        <v>31.5</v>
      </c>
      <c r="K307" s="132"/>
      <c r="M307" s="132"/>
      <c r="AA307" s="149"/>
      <c r="AC307" s="149"/>
      <c r="AD307" s="150"/>
    </row>
    <row r="308" spans="1:30" x14ac:dyDescent="0.2">
      <c r="B308" s="117" t="s">
        <v>107</v>
      </c>
      <c r="F308" s="120" t="s">
        <v>86</v>
      </c>
      <c r="K308" s="132"/>
      <c r="M308" s="132"/>
    </row>
    <row r="309" spans="1:30" x14ac:dyDescent="0.2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Q309" s="132"/>
      <c r="S309" s="132"/>
      <c r="U309" s="132"/>
      <c r="W309" s="132"/>
      <c r="X309" s="132"/>
      <c r="Y309" s="132"/>
      <c r="Z309" s="132"/>
      <c r="AA309" s="132"/>
      <c r="AB309" s="132"/>
      <c r="AC309" s="132"/>
      <c r="AD309" s="132"/>
    </row>
    <row r="311" spans="1:30" x14ac:dyDescent="0.2">
      <c r="K311" s="132"/>
      <c r="L311" s="132"/>
      <c r="M311" s="132"/>
      <c r="N311" s="133" t="s">
        <v>301</v>
      </c>
      <c r="O311" s="133"/>
      <c r="Q311" s="133"/>
      <c r="S311" s="133"/>
      <c r="U311" s="133"/>
      <c r="W311" s="133"/>
      <c r="X311" s="133" t="s">
        <v>302</v>
      </c>
      <c r="Y311" s="133"/>
      <c r="Z311" s="133" t="s">
        <v>303</v>
      </c>
      <c r="AA311" s="132"/>
      <c r="AB311" s="133" t="s">
        <v>304</v>
      </c>
      <c r="AC311" s="132"/>
      <c r="AD311" s="133" t="s">
        <v>305</v>
      </c>
    </row>
    <row r="312" spans="1:30" x14ac:dyDescent="0.2">
      <c r="K312" s="132"/>
      <c r="L312" s="134" t="s">
        <v>270</v>
      </c>
      <c r="M312" s="132"/>
      <c r="N312" s="108" t="s">
        <v>149</v>
      </c>
      <c r="O312" s="135"/>
      <c r="Q312" s="135"/>
      <c r="S312" s="135"/>
      <c r="U312" s="135"/>
      <c r="W312" s="135"/>
      <c r="X312" s="108" t="s">
        <v>149</v>
      </c>
      <c r="Y312" s="135"/>
      <c r="Z312" s="108" t="s">
        <v>149</v>
      </c>
      <c r="AB312" s="108" t="s">
        <v>149</v>
      </c>
      <c r="AD312" s="108" t="s">
        <v>149</v>
      </c>
    </row>
    <row r="313" spans="1:30" x14ac:dyDescent="0.2">
      <c r="K313" s="132"/>
      <c r="L313" s="136" t="s">
        <v>270</v>
      </c>
      <c r="M313" s="132"/>
      <c r="N313" s="124" t="s">
        <v>211</v>
      </c>
      <c r="O313" s="135"/>
      <c r="Q313" s="135"/>
      <c r="S313" s="135"/>
      <c r="U313" s="135"/>
      <c r="W313" s="135"/>
      <c r="X313" s="124" t="s">
        <v>211</v>
      </c>
      <c r="Y313" s="135"/>
      <c r="Z313" s="124" t="s">
        <v>211</v>
      </c>
      <c r="AB313" s="124" t="s">
        <v>211</v>
      </c>
      <c r="AD313" s="124" t="s">
        <v>89</v>
      </c>
    </row>
    <row r="314" spans="1:30" x14ac:dyDescent="0.2">
      <c r="K314" s="132"/>
      <c r="L314" s="137" t="s">
        <v>273</v>
      </c>
      <c r="M314" s="132"/>
      <c r="N314" s="108" t="s">
        <v>202</v>
      </c>
      <c r="O314" s="135"/>
      <c r="Q314" s="135"/>
      <c r="S314" s="135"/>
      <c r="U314" s="135"/>
      <c r="W314" s="135"/>
      <c r="X314" s="108" t="s">
        <v>202</v>
      </c>
      <c r="Y314" s="135"/>
      <c r="Z314" s="108" t="s">
        <v>202</v>
      </c>
      <c r="AB314" s="108" t="s">
        <v>202</v>
      </c>
      <c r="AD314" s="108" t="s">
        <v>202</v>
      </c>
    </row>
    <row r="315" spans="1:30" x14ac:dyDescent="0.2">
      <c r="K315" s="132"/>
      <c r="L315" s="130" t="s">
        <v>273</v>
      </c>
      <c r="M315" s="132"/>
      <c r="N315" s="128" t="s">
        <v>90</v>
      </c>
      <c r="O315" s="135"/>
      <c r="Q315" s="135"/>
      <c r="S315" s="135"/>
      <c r="U315" s="135"/>
      <c r="W315" s="135"/>
      <c r="X315" s="128" t="s">
        <v>166</v>
      </c>
      <c r="Y315" s="135"/>
      <c r="Z315" s="128" t="s">
        <v>4</v>
      </c>
      <c r="AB315" s="128" t="s">
        <v>155</v>
      </c>
      <c r="AD315" s="128" t="s">
        <v>306</v>
      </c>
    </row>
    <row r="316" spans="1:30" x14ac:dyDescent="0.2">
      <c r="A316" s="138" t="s">
        <v>313</v>
      </c>
      <c r="K316" s="132"/>
      <c r="M316" s="132"/>
      <c r="N316" s="124" t="s">
        <v>5</v>
      </c>
      <c r="O316" s="135"/>
      <c r="Q316" s="135"/>
      <c r="S316" s="135"/>
      <c r="U316" s="135"/>
      <c r="W316" s="135"/>
      <c r="X316" s="124" t="s">
        <v>151</v>
      </c>
      <c r="Y316" s="135"/>
      <c r="Z316" s="124" t="s">
        <v>5</v>
      </c>
      <c r="AB316" s="124" t="s">
        <v>5</v>
      </c>
      <c r="AD316" s="124" t="s">
        <v>5</v>
      </c>
    </row>
    <row r="317" spans="1:30" x14ac:dyDescent="0.2">
      <c r="A317" s="133" t="s">
        <v>160</v>
      </c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Q317" s="132"/>
      <c r="S317" s="132"/>
      <c r="U317" s="132"/>
      <c r="W317" s="132"/>
      <c r="X317" s="132"/>
      <c r="Y317" s="132"/>
      <c r="Z317" s="140"/>
      <c r="AA317" s="132"/>
      <c r="AB317" s="132"/>
      <c r="AC317" s="132"/>
      <c r="AD317" s="132"/>
    </row>
    <row r="318" spans="1:30" x14ac:dyDescent="0.2">
      <c r="A318" s="146" t="s">
        <v>54</v>
      </c>
      <c r="B318" s="108" t="s">
        <v>199</v>
      </c>
      <c r="D318" s="124" t="s">
        <v>5</v>
      </c>
      <c r="F318" s="128" t="s">
        <v>160</v>
      </c>
      <c r="H318" s="128" t="s">
        <v>163</v>
      </c>
      <c r="J318" s="128" t="s">
        <v>256</v>
      </c>
      <c r="K318" s="132"/>
      <c r="L318" s="142">
        <f>COUNTIF(X318:AD318, "WIN")/COUNTA(X318:AD318)</f>
        <v>0.75</v>
      </c>
      <c r="M318" s="132"/>
      <c r="N318" s="136" t="s">
        <v>270</v>
      </c>
      <c r="O318" s="150"/>
      <c r="Q318" s="150"/>
      <c r="S318" s="150"/>
      <c r="U318" s="150"/>
      <c r="W318" s="150"/>
      <c r="X318" s="134" t="s">
        <v>270</v>
      </c>
      <c r="Y318" s="150"/>
      <c r="Z318" s="134" t="s">
        <v>270</v>
      </c>
      <c r="AB318" s="134" t="s">
        <v>270</v>
      </c>
      <c r="AD318" s="137" t="s">
        <v>273</v>
      </c>
    </row>
    <row r="319" spans="1:30" x14ac:dyDescent="0.2">
      <c r="A319" s="147"/>
      <c r="B319" s="84" t="s">
        <v>234</v>
      </c>
      <c r="D319" s="94" t="s">
        <v>250</v>
      </c>
      <c r="F319" s="119" t="s">
        <v>267</v>
      </c>
      <c r="H319" s="119" t="s">
        <v>266</v>
      </c>
      <c r="J319" s="119" t="s">
        <v>265</v>
      </c>
      <c r="K319" s="132"/>
      <c r="M319" s="132"/>
    </row>
    <row r="320" spans="1:30" x14ac:dyDescent="0.2">
      <c r="A320" s="147">
        <f>SUM(B320:J320)</f>
        <v>66.75</v>
      </c>
      <c r="B320" s="104">
        <v>5.25</v>
      </c>
      <c r="D320" s="93">
        <v>27.6</v>
      </c>
      <c r="F320" s="130">
        <v>4.2</v>
      </c>
      <c r="H320" s="98">
        <v>11.7</v>
      </c>
      <c r="J320" s="129">
        <v>18</v>
      </c>
      <c r="K320" s="132"/>
      <c r="M320" s="132"/>
      <c r="AD320" s="144"/>
    </row>
    <row r="321" spans="1:30" x14ac:dyDescent="0.2">
      <c r="A321" s="147">
        <f>SUM(B321:J321)</f>
        <v>73.95</v>
      </c>
      <c r="B321" s="104">
        <v>6.75</v>
      </c>
      <c r="D321" s="93">
        <v>27.6</v>
      </c>
      <c r="F321" s="130">
        <v>5.4</v>
      </c>
      <c r="H321" s="98">
        <v>11.7</v>
      </c>
      <c r="J321" s="129">
        <v>22.5</v>
      </c>
      <c r="K321" s="132"/>
      <c r="M321" s="132"/>
    </row>
    <row r="322" spans="1:30" x14ac:dyDescent="0.2">
      <c r="A322" s="146">
        <f>SUM(B322:J322)</f>
        <v>107.15</v>
      </c>
      <c r="B322" s="104">
        <v>8.75</v>
      </c>
      <c r="D322" s="93">
        <f>41</f>
        <v>41</v>
      </c>
      <c r="F322" s="130">
        <v>7</v>
      </c>
      <c r="H322" s="98">
        <v>23.4</v>
      </c>
      <c r="J322" s="129">
        <v>27</v>
      </c>
      <c r="K322" s="132"/>
      <c r="M322" s="132"/>
      <c r="AD322" s="144"/>
    </row>
    <row r="323" spans="1:30" x14ac:dyDescent="0.2">
      <c r="A323" s="147">
        <f>SUM(B323:J323)</f>
        <v>114.75</v>
      </c>
      <c r="B323" s="104">
        <v>10.25</v>
      </c>
      <c r="D323" s="93">
        <v>41.4</v>
      </c>
      <c r="F323" s="130">
        <v>8.1999999999999993</v>
      </c>
      <c r="H323" s="98">
        <v>23.4</v>
      </c>
      <c r="J323" s="129">
        <v>31.5</v>
      </c>
      <c r="K323" s="132"/>
      <c r="M323" s="132"/>
      <c r="N323" s="145"/>
      <c r="AD323" s="144"/>
    </row>
    <row r="324" spans="1:30" x14ac:dyDescent="0.2">
      <c r="B324" s="117" t="s">
        <v>107</v>
      </c>
      <c r="F324" s="111" t="s">
        <v>133</v>
      </c>
      <c r="K324" s="132"/>
      <c r="M324" s="132"/>
      <c r="N324" s="145"/>
    </row>
    <row r="325" spans="1:30" x14ac:dyDescent="0.2">
      <c r="A325" s="133" t="s">
        <v>161</v>
      </c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Q325" s="132"/>
      <c r="S325" s="132"/>
      <c r="U325" s="132"/>
      <c r="W325" s="132"/>
      <c r="X325" s="132"/>
      <c r="Y325" s="132"/>
      <c r="Z325" s="132"/>
      <c r="AA325" s="132"/>
      <c r="AB325" s="132"/>
      <c r="AC325" s="132"/>
      <c r="AD325" s="132"/>
    </row>
    <row r="326" spans="1:30" x14ac:dyDescent="0.2">
      <c r="A326" s="146" t="s">
        <v>279</v>
      </c>
      <c r="B326" s="128" t="s">
        <v>161</v>
      </c>
      <c r="C326" s="135"/>
      <c r="D326" s="124" t="s">
        <v>88</v>
      </c>
      <c r="E326" s="135"/>
      <c r="F326" s="108" t="s">
        <v>10</v>
      </c>
      <c r="G326" s="135"/>
      <c r="H326" s="108" t="s">
        <v>87</v>
      </c>
      <c r="J326" s="128" t="s">
        <v>155</v>
      </c>
      <c r="K326" s="132"/>
      <c r="L326" s="142">
        <f>COUNTIF(X326:AD326, "WIN")/COUNTA(X326:AD326)</f>
        <v>1</v>
      </c>
      <c r="M326" s="132"/>
      <c r="N326" s="134" t="s">
        <v>270</v>
      </c>
      <c r="X326" s="134" t="s">
        <v>270</v>
      </c>
      <c r="Z326" s="134" t="s">
        <v>270</v>
      </c>
      <c r="AB326" s="134" t="s">
        <v>270</v>
      </c>
      <c r="AD326" s="134" t="s">
        <v>270</v>
      </c>
    </row>
    <row r="327" spans="1:30" x14ac:dyDescent="0.2">
      <c r="A327" s="147"/>
      <c r="B327" s="119" t="s">
        <v>265</v>
      </c>
      <c r="D327" s="94" t="s">
        <v>253</v>
      </c>
      <c r="F327" s="84" t="s">
        <v>232</v>
      </c>
      <c r="H327" s="84" t="s">
        <v>230</v>
      </c>
      <c r="J327" s="119" t="s">
        <v>266</v>
      </c>
      <c r="K327" s="132"/>
      <c r="M327" s="132"/>
    </row>
    <row r="328" spans="1:30" x14ac:dyDescent="0.2">
      <c r="A328" s="147">
        <f>SUM(B328:J328)</f>
        <v>64.849999999999994</v>
      </c>
      <c r="B328" s="129">
        <v>18</v>
      </c>
      <c r="D328" s="106">
        <v>4.2</v>
      </c>
      <c r="F328" s="104">
        <v>3.2</v>
      </c>
      <c r="H328" s="83">
        <v>31.95</v>
      </c>
      <c r="J328" s="98">
        <v>7.5</v>
      </c>
      <c r="K328" s="132"/>
      <c r="M328" s="132"/>
    </row>
    <row r="329" spans="1:30" x14ac:dyDescent="0.2">
      <c r="A329" s="147">
        <f>SUM(B329:J329)</f>
        <v>73.75</v>
      </c>
      <c r="B329" s="129">
        <v>22.5</v>
      </c>
      <c r="D329" s="106">
        <v>5.4</v>
      </c>
      <c r="F329" s="104">
        <v>3.9</v>
      </c>
      <c r="H329" s="83">
        <v>31.95</v>
      </c>
      <c r="J329" s="98">
        <v>10</v>
      </c>
      <c r="K329" s="132"/>
      <c r="M329" s="132"/>
    </row>
    <row r="330" spans="1:30" x14ac:dyDescent="0.2">
      <c r="A330" s="146">
        <f>SUM(B330:J330)</f>
        <v>100.20059000000001</v>
      </c>
      <c r="B330" s="129">
        <f>27</f>
        <v>27</v>
      </c>
      <c r="D330" s="106">
        <f>7</f>
        <v>7</v>
      </c>
      <c r="F330" s="104">
        <f>5.4</f>
        <v>5.4</v>
      </c>
      <c r="H330" s="83">
        <f>46.15*1.0466</f>
        <v>48.30059</v>
      </c>
      <c r="J330" s="98">
        <f>12.5</f>
        <v>12.5</v>
      </c>
      <c r="K330" s="132"/>
      <c r="M330" s="132"/>
    </row>
    <row r="331" spans="1:30" x14ac:dyDescent="0.2">
      <c r="A331" s="147">
        <f>SUM(B331:J331)</f>
        <v>109.55000000000001</v>
      </c>
      <c r="B331" s="129">
        <v>31.5</v>
      </c>
      <c r="D331" s="106">
        <v>8.1999999999999993</v>
      </c>
      <c r="F331" s="104">
        <v>6.2</v>
      </c>
      <c r="H331" s="83">
        <v>46.15</v>
      </c>
      <c r="J331" s="98">
        <v>17.5</v>
      </c>
      <c r="K331" s="132"/>
      <c r="M331" s="132"/>
    </row>
    <row r="332" spans="1:30" x14ac:dyDescent="0.2">
      <c r="B332" s="117" t="s">
        <v>107</v>
      </c>
      <c r="H332" s="110" t="s">
        <v>114</v>
      </c>
      <c r="J332" s="118" t="s">
        <v>132</v>
      </c>
      <c r="K332" s="132"/>
      <c r="M332" s="132"/>
    </row>
    <row r="333" spans="1:30" x14ac:dyDescent="0.2">
      <c r="A333" s="133" t="s">
        <v>90</v>
      </c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Q333" s="132"/>
      <c r="S333" s="132"/>
      <c r="U333" s="132"/>
      <c r="W333" s="132"/>
      <c r="X333" s="132"/>
      <c r="Y333" s="132"/>
      <c r="Z333" s="132"/>
      <c r="AA333" s="132"/>
      <c r="AB333" s="132"/>
      <c r="AC333" s="132"/>
      <c r="AD333" s="132"/>
    </row>
    <row r="334" spans="1:30" x14ac:dyDescent="0.2">
      <c r="A334" s="146" t="s">
        <v>54</v>
      </c>
      <c r="B334" s="108" t="s">
        <v>9</v>
      </c>
      <c r="D334" s="124" t="s">
        <v>211</v>
      </c>
      <c r="F334" s="125" t="s">
        <v>105</v>
      </c>
      <c r="H334" s="128" t="s">
        <v>90</v>
      </c>
      <c r="J334" s="108" t="s">
        <v>6</v>
      </c>
      <c r="K334" s="132"/>
      <c r="L334" s="142">
        <f>COUNTIF(X334:AD334, "WIN")/COUNTA(X334:AD334)</f>
        <v>1</v>
      </c>
      <c r="M334" s="132"/>
      <c r="N334" s="136" t="s">
        <v>270</v>
      </c>
      <c r="X334" s="134" t="s">
        <v>270</v>
      </c>
      <c r="Z334" s="134" t="s">
        <v>270</v>
      </c>
      <c r="AB334" s="134" t="s">
        <v>270</v>
      </c>
      <c r="AD334" s="134" t="s">
        <v>270</v>
      </c>
    </row>
    <row r="335" spans="1:30" x14ac:dyDescent="0.2">
      <c r="A335" s="147"/>
      <c r="B335" s="84" t="s">
        <v>232</v>
      </c>
      <c r="D335" s="94" t="s">
        <v>250</v>
      </c>
      <c r="F335" s="94" t="s">
        <v>251</v>
      </c>
      <c r="H335" s="119" t="s">
        <v>267</v>
      </c>
      <c r="J335" s="84" t="s">
        <v>231</v>
      </c>
      <c r="K335" s="132"/>
      <c r="M335" s="132"/>
    </row>
    <row r="336" spans="1:30" x14ac:dyDescent="0.2">
      <c r="A336" s="147">
        <f>SUM(B336:J336)</f>
        <v>69.45</v>
      </c>
      <c r="B336" s="115">
        <v>12.8</v>
      </c>
      <c r="C336" s="149"/>
      <c r="D336" s="127">
        <v>11.2</v>
      </c>
      <c r="F336" s="126">
        <v>18</v>
      </c>
      <c r="H336" s="98">
        <v>9.4499999999999993</v>
      </c>
      <c r="J336" s="113">
        <v>18</v>
      </c>
      <c r="K336" s="132"/>
      <c r="M336" s="132"/>
    </row>
    <row r="337" spans="1:30" x14ac:dyDescent="0.2">
      <c r="A337" s="147">
        <f>SUM(B337:J337)</f>
        <v>83.949999999999989</v>
      </c>
      <c r="B337" s="115">
        <v>15.6</v>
      </c>
      <c r="C337" s="149"/>
      <c r="D337" s="127">
        <v>11.2</v>
      </c>
      <c r="F337" s="126">
        <v>22.5</v>
      </c>
      <c r="H337" s="98">
        <v>12.15</v>
      </c>
      <c r="J337" s="113">
        <v>22.5</v>
      </c>
      <c r="K337" s="132"/>
      <c r="M337" s="132"/>
    </row>
    <row r="338" spans="1:30" x14ac:dyDescent="0.2">
      <c r="A338" s="146">
        <f>SUM(B338:J338)</f>
        <v>108.05</v>
      </c>
      <c r="B338" s="115">
        <v>21.6</v>
      </c>
      <c r="C338" s="149"/>
      <c r="D338" s="127">
        <v>16.7</v>
      </c>
      <c r="F338" s="126">
        <v>27</v>
      </c>
      <c r="H338" s="98">
        <v>15.75</v>
      </c>
      <c r="J338" s="113">
        <v>27</v>
      </c>
      <c r="K338" s="132"/>
      <c r="M338" s="132"/>
    </row>
    <row r="339" spans="1:30" x14ac:dyDescent="0.2">
      <c r="A339" s="147">
        <f>SUM(B339:J339)</f>
        <v>122.95</v>
      </c>
      <c r="B339" s="115">
        <v>24.8</v>
      </c>
      <c r="C339" s="149"/>
      <c r="D339" s="127">
        <v>16.7</v>
      </c>
      <c r="F339" s="126">
        <v>31.5</v>
      </c>
      <c r="H339" s="98">
        <v>18.45</v>
      </c>
      <c r="J339" s="113">
        <v>31.5</v>
      </c>
      <c r="K339" s="132"/>
      <c r="M339" s="132"/>
      <c r="N339" s="150"/>
      <c r="AB339" s="145"/>
    </row>
    <row r="340" spans="1:30" x14ac:dyDescent="0.2">
      <c r="B340" s="117" t="s">
        <v>107</v>
      </c>
      <c r="H340" s="118" t="s">
        <v>132</v>
      </c>
      <c r="K340" s="132"/>
      <c r="M340" s="132"/>
      <c r="O340" s="135"/>
      <c r="Q340" s="135"/>
      <c r="S340" s="135"/>
      <c r="U340" s="135"/>
      <c r="W340" s="135"/>
      <c r="Y340" s="135"/>
      <c r="AB340" s="145"/>
    </row>
    <row r="341" spans="1:30" x14ac:dyDescent="0.2">
      <c r="A341" s="133" t="s">
        <v>154</v>
      </c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Q341" s="132"/>
      <c r="S341" s="132"/>
      <c r="U341" s="132"/>
      <c r="W341" s="132"/>
      <c r="X341" s="132"/>
      <c r="Y341" s="132"/>
      <c r="Z341" s="132"/>
      <c r="AA341" s="132"/>
      <c r="AB341" s="132"/>
      <c r="AC341" s="132"/>
      <c r="AD341" s="132"/>
    </row>
    <row r="342" spans="1:30" x14ac:dyDescent="0.2">
      <c r="A342" s="146" t="s">
        <v>54</v>
      </c>
      <c r="B342" s="108" t="s">
        <v>149</v>
      </c>
      <c r="D342" s="108" t="s">
        <v>202</v>
      </c>
      <c r="F342" s="124" t="s">
        <v>89</v>
      </c>
      <c r="H342" s="128" t="s">
        <v>154</v>
      </c>
      <c r="J342" s="124" t="s">
        <v>151</v>
      </c>
      <c r="K342" s="132"/>
      <c r="L342" s="142">
        <f>COUNTIF(X342:AD342, "WIN")/COUNTA(X342:AD342)</f>
        <v>0.75</v>
      </c>
      <c r="M342" s="132"/>
      <c r="N342" s="130" t="s">
        <v>273</v>
      </c>
      <c r="O342" s="150"/>
      <c r="Q342" s="150"/>
      <c r="S342" s="150"/>
      <c r="U342" s="150"/>
      <c r="W342" s="150"/>
      <c r="X342" s="134" t="s">
        <v>270</v>
      </c>
      <c r="Y342" s="150"/>
      <c r="Z342" s="134" t="s">
        <v>270</v>
      </c>
      <c r="AB342" s="134" t="s">
        <v>270</v>
      </c>
      <c r="AC342" s="149"/>
      <c r="AD342" s="137" t="s">
        <v>273</v>
      </c>
    </row>
    <row r="343" spans="1:30" x14ac:dyDescent="0.2">
      <c r="A343" s="147"/>
      <c r="B343" s="84" t="s">
        <v>230</v>
      </c>
      <c r="D343" s="84" t="s">
        <v>230</v>
      </c>
      <c r="F343" s="94" t="s">
        <v>250</v>
      </c>
      <c r="H343" s="119" t="s">
        <v>265</v>
      </c>
      <c r="J343" s="94" t="s">
        <v>250</v>
      </c>
      <c r="K343" s="132"/>
      <c r="M343" s="132"/>
      <c r="O343" s="145"/>
      <c r="Q343" s="145"/>
      <c r="S343" s="145"/>
      <c r="U343" s="145"/>
      <c r="W343" s="145"/>
      <c r="Y343" s="145"/>
    </row>
    <row r="344" spans="1:30" x14ac:dyDescent="0.2">
      <c r="A344" s="147">
        <f>SUM(B344:J344)</f>
        <v>72.400000000000006</v>
      </c>
      <c r="B344" s="115">
        <v>11.2</v>
      </c>
      <c r="D344" s="115">
        <v>11.6</v>
      </c>
      <c r="F344" s="127">
        <v>11.2</v>
      </c>
      <c r="H344" s="130">
        <v>10</v>
      </c>
      <c r="J344" s="93">
        <v>28.4</v>
      </c>
      <c r="K344" s="132"/>
      <c r="M344" s="132"/>
      <c r="N344" s="150"/>
      <c r="O344" s="150"/>
      <c r="Q344" s="150"/>
      <c r="S344" s="150"/>
      <c r="U344" s="150"/>
      <c r="W344" s="150"/>
      <c r="X344" s="150"/>
      <c r="Y344" s="150"/>
      <c r="Z344" s="150"/>
      <c r="AB344" s="145"/>
      <c r="AC344" s="149"/>
    </row>
    <row r="345" spans="1:30" x14ac:dyDescent="0.2">
      <c r="A345" s="147">
        <f>SUM(B345:J345)</f>
        <v>74.900000000000006</v>
      </c>
      <c r="B345" s="115">
        <v>11.2</v>
      </c>
      <c r="D345" s="115">
        <v>11.6</v>
      </c>
      <c r="F345" s="127">
        <v>11.2</v>
      </c>
      <c r="H345" s="130">
        <v>12.5</v>
      </c>
      <c r="J345" s="93">
        <v>28.4</v>
      </c>
      <c r="K345" s="132"/>
      <c r="M345" s="132"/>
    </row>
    <row r="346" spans="1:30" x14ac:dyDescent="0.2">
      <c r="A346" s="146">
        <f>SUM(B346:J346)</f>
        <v>106</v>
      </c>
      <c r="B346" s="115">
        <f>16.8</f>
        <v>16.8</v>
      </c>
      <c r="D346" s="115">
        <v>17.399999999999999</v>
      </c>
      <c r="F346" s="127">
        <f>16.7</f>
        <v>16.7</v>
      </c>
      <c r="H346" s="130">
        <v>12.5</v>
      </c>
      <c r="J346" s="93">
        <f>42.6</f>
        <v>42.6</v>
      </c>
      <c r="K346" s="132"/>
      <c r="M346" s="132"/>
      <c r="N346" s="145"/>
      <c r="AC346" s="149"/>
    </row>
    <row r="347" spans="1:30" x14ac:dyDescent="0.2">
      <c r="A347" s="147">
        <f>SUM(B347:J347)</f>
        <v>106</v>
      </c>
      <c r="B347" s="115">
        <v>16.8</v>
      </c>
      <c r="D347" s="115">
        <v>17.399999999999999</v>
      </c>
      <c r="F347" s="127">
        <v>16.7</v>
      </c>
      <c r="H347" s="130">
        <v>12.5</v>
      </c>
      <c r="J347" s="93">
        <v>42.6</v>
      </c>
      <c r="K347" s="132"/>
      <c r="M347" s="132"/>
      <c r="N347" s="145"/>
      <c r="AB347" s="144"/>
      <c r="AC347" s="149"/>
    </row>
    <row r="348" spans="1:30" x14ac:dyDescent="0.2">
      <c r="B348" s="117" t="s">
        <v>107</v>
      </c>
      <c r="D348" s="117" t="s">
        <v>107</v>
      </c>
      <c r="H348" s="111" t="s">
        <v>133</v>
      </c>
      <c r="K348" s="132"/>
      <c r="M348" s="132"/>
      <c r="O348" s="135"/>
      <c r="Q348" s="135"/>
      <c r="S348" s="135"/>
      <c r="U348" s="135"/>
      <c r="W348" s="135"/>
      <c r="Y348" s="135"/>
      <c r="AB348" s="144"/>
    </row>
    <row r="349" spans="1:30" x14ac:dyDescent="0.2">
      <c r="A349" s="133" t="s">
        <v>4</v>
      </c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Q349" s="132"/>
      <c r="S349" s="132"/>
      <c r="U349" s="132"/>
      <c r="W349" s="132"/>
      <c r="X349" s="132"/>
      <c r="Y349" s="132"/>
      <c r="Z349" s="132"/>
      <c r="AA349" s="132"/>
      <c r="AB349" s="132"/>
      <c r="AC349" s="132"/>
      <c r="AD349" s="132"/>
    </row>
    <row r="350" spans="1:30" x14ac:dyDescent="0.2">
      <c r="A350" s="146" t="s">
        <v>54</v>
      </c>
      <c r="B350" s="124" t="s">
        <v>1</v>
      </c>
      <c r="D350" s="124" t="s">
        <v>103</v>
      </c>
      <c r="F350" s="128" t="s">
        <v>4</v>
      </c>
      <c r="H350" s="128" t="s">
        <v>210</v>
      </c>
      <c r="J350" s="128" t="s">
        <v>165</v>
      </c>
      <c r="K350" s="132"/>
      <c r="L350" s="142">
        <f>COUNTIF(X350:AD350, "WIN")/COUNTA(X350:AD350)</f>
        <v>1</v>
      </c>
      <c r="M350" s="132"/>
      <c r="N350" s="134" t="s">
        <v>270</v>
      </c>
      <c r="O350" s="150"/>
      <c r="Q350" s="150"/>
      <c r="S350" s="150"/>
      <c r="U350" s="150"/>
      <c r="W350" s="150"/>
      <c r="X350" s="134" t="s">
        <v>270</v>
      </c>
      <c r="Y350" s="150"/>
      <c r="Z350" s="134" t="s">
        <v>270</v>
      </c>
      <c r="AB350" s="134" t="s">
        <v>270</v>
      </c>
      <c r="AC350" s="149"/>
      <c r="AD350" s="134" t="s">
        <v>270</v>
      </c>
    </row>
    <row r="351" spans="1:30" x14ac:dyDescent="0.2">
      <c r="A351" s="147"/>
      <c r="B351" s="94" t="s">
        <v>250</v>
      </c>
      <c r="D351" s="94" t="s">
        <v>252</v>
      </c>
      <c r="F351" s="119" t="s">
        <v>268</v>
      </c>
      <c r="H351" s="119" t="s">
        <v>265</v>
      </c>
      <c r="J351" s="119" t="s">
        <v>265</v>
      </c>
      <c r="K351" s="132"/>
      <c r="M351" s="132"/>
      <c r="O351" s="144"/>
      <c r="Q351" s="144"/>
      <c r="S351" s="144"/>
      <c r="U351" s="144"/>
      <c r="W351" s="144"/>
      <c r="X351" s="144"/>
      <c r="Y351" s="144"/>
    </row>
    <row r="352" spans="1:30" x14ac:dyDescent="0.2">
      <c r="A352" s="147">
        <f>SUM(B352:J352)</f>
        <v>67.599999999999994</v>
      </c>
      <c r="B352" s="127">
        <v>12</v>
      </c>
      <c r="C352" s="149"/>
      <c r="D352" s="127">
        <v>14</v>
      </c>
      <c r="E352" s="149"/>
      <c r="F352" s="130">
        <v>5.6</v>
      </c>
      <c r="G352" s="149"/>
      <c r="H352" s="129">
        <v>18</v>
      </c>
      <c r="I352" s="149"/>
      <c r="J352" s="129">
        <v>18</v>
      </c>
      <c r="K352" s="132"/>
      <c r="M352" s="132"/>
      <c r="N352" s="150"/>
      <c r="O352" s="144"/>
      <c r="Q352" s="144"/>
      <c r="S352" s="144"/>
      <c r="U352" s="144"/>
      <c r="W352" s="144"/>
      <c r="X352" s="144"/>
      <c r="Y352" s="144"/>
      <c r="AC352" s="149"/>
    </row>
    <row r="353" spans="1:30" x14ac:dyDescent="0.2">
      <c r="A353" s="147">
        <f>SUM(B353:J353)</f>
        <v>76.599999999999994</v>
      </c>
      <c r="B353" s="127">
        <v>12</v>
      </c>
      <c r="C353" s="149"/>
      <c r="D353" s="127">
        <v>14</v>
      </c>
      <c r="E353" s="149"/>
      <c r="F353" s="130">
        <v>5.6</v>
      </c>
      <c r="G353" s="149"/>
      <c r="H353" s="129">
        <v>22.5</v>
      </c>
      <c r="I353" s="149"/>
      <c r="J353" s="129">
        <v>22.5</v>
      </c>
      <c r="K353" s="132"/>
      <c r="M353" s="132"/>
    </row>
    <row r="354" spans="1:30" x14ac:dyDescent="0.2">
      <c r="A354" s="146">
        <f>SUM(B354:J354)</f>
        <v>105.6</v>
      </c>
      <c r="B354" s="127">
        <v>18</v>
      </c>
      <c r="C354" s="149"/>
      <c r="D354" s="127">
        <f>25.2</f>
        <v>25.2</v>
      </c>
      <c r="E354" s="149"/>
      <c r="F354" s="130">
        <v>8.4</v>
      </c>
      <c r="G354" s="149"/>
      <c r="H354" s="129">
        <f>27</f>
        <v>27</v>
      </c>
      <c r="I354" s="149"/>
      <c r="J354" s="129">
        <f>27</f>
        <v>27</v>
      </c>
      <c r="K354" s="132"/>
      <c r="M354" s="132"/>
      <c r="AC354" s="149"/>
    </row>
    <row r="355" spans="1:30" x14ac:dyDescent="0.2">
      <c r="A355" s="147">
        <f>SUM(B355:J355)</f>
        <v>114.9</v>
      </c>
      <c r="B355" s="127">
        <v>18</v>
      </c>
      <c r="C355" s="149"/>
      <c r="D355" s="127">
        <v>25.5</v>
      </c>
      <c r="E355" s="149"/>
      <c r="F355" s="130">
        <v>8.4</v>
      </c>
      <c r="G355" s="149"/>
      <c r="H355" s="129">
        <v>31.5</v>
      </c>
      <c r="I355" s="149"/>
      <c r="J355" s="129">
        <v>31.5</v>
      </c>
      <c r="K355" s="132"/>
      <c r="M355" s="132"/>
      <c r="AA355" s="149"/>
      <c r="AC355" s="149"/>
      <c r="AD355" s="150"/>
    </row>
    <row r="356" spans="1:30" x14ac:dyDescent="0.2">
      <c r="B356" s="117" t="s">
        <v>107</v>
      </c>
      <c r="F356" s="120" t="s">
        <v>86</v>
      </c>
      <c r="K356" s="132"/>
      <c r="M356" s="132"/>
    </row>
    <row r="357" spans="1:30" x14ac:dyDescent="0.2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Q357" s="132"/>
      <c r="S357" s="132"/>
      <c r="U357" s="132"/>
      <c r="W357" s="132"/>
      <c r="X357" s="132"/>
      <c r="Y357" s="132"/>
      <c r="Z357" s="132"/>
      <c r="AA357" s="132"/>
      <c r="AB357" s="132"/>
      <c r="AC357" s="132"/>
      <c r="AD357" s="132"/>
    </row>
    <row r="359" spans="1:30" x14ac:dyDescent="0.2">
      <c r="K359" s="132"/>
      <c r="L359" s="132"/>
      <c r="M359" s="132"/>
      <c r="N359" s="133" t="s">
        <v>301</v>
      </c>
      <c r="O359" s="133"/>
      <c r="Q359" s="133"/>
      <c r="S359" s="133"/>
      <c r="U359" s="133"/>
      <c r="W359" s="133"/>
      <c r="X359" s="133" t="s">
        <v>302</v>
      </c>
      <c r="Y359" s="133"/>
      <c r="Z359" s="133" t="s">
        <v>303</v>
      </c>
      <c r="AA359" s="132"/>
      <c r="AB359" s="133" t="s">
        <v>304</v>
      </c>
      <c r="AC359" s="132"/>
      <c r="AD359" s="133" t="s">
        <v>305</v>
      </c>
    </row>
    <row r="360" spans="1:30" x14ac:dyDescent="0.2">
      <c r="K360" s="132"/>
      <c r="L360" s="134" t="s">
        <v>270</v>
      </c>
      <c r="M360" s="132"/>
      <c r="N360" s="108" t="s">
        <v>149</v>
      </c>
      <c r="O360" s="135"/>
      <c r="Q360" s="135"/>
      <c r="S360" s="135"/>
      <c r="U360" s="135"/>
      <c r="W360" s="135"/>
      <c r="X360" s="108" t="s">
        <v>149</v>
      </c>
      <c r="Y360" s="135"/>
      <c r="Z360" s="108" t="s">
        <v>149</v>
      </c>
      <c r="AB360" s="108" t="s">
        <v>149</v>
      </c>
      <c r="AD360" s="108" t="s">
        <v>149</v>
      </c>
    </row>
    <row r="361" spans="1:30" x14ac:dyDescent="0.2">
      <c r="K361" s="132"/>
      <c r="L361" s="136" t="s">
        <v>270</v>
      </c>
      <c r="M361" s="132"/>
      <c r="N361" s="124" t="s">
        <v>211</v>
      </c>
      <c r="O361" s="135"/>
      <c r="Q361" s="135"/>
      <c r="S361" s="135"/>
      <c r="U361" s="135"/>
      <c r="W361" s="135"/>
      <c r="X361" s="124" t="s">
        <v>211</v>
      </c>
      <c r="Y361" s="135"/>
      <c r="Z361" s="124" t="s">
        <v>211</v>
      </c>
      <c r="AB361" s="124" t="s">
        <v>211</v>
      </c>
      <c r="AD361" s="124" t="s">
        <v>89</v>
      </c>
    </row>
    <row r="362" spans="1:30" x14ac:dyDescent="0.2">
      <c r="K362" s="132"/>
      <c r="L362" s="137" t="s">
        <v>273</v>
      </c>
      <c r="M362" s="132"/>
      <c r="N362" s="108" t="s">
        <v>202</v>
      </c>
      <c r="O362" s="135"/>
      <c r="Q362" s="135"/>
      <c r="S362" s="135"/>
      <c r="U362" s="135"/>
      <c r="W362" s="135"/>
      <c r="X362" s="108" t="s">
        <v>202</v>
      </c>
      <c r="Y362" s="135"/>
      <c r="Z362" s="108" t="s">
        <v>202</v>
      </c>
      <c r="AB362" s="108" t="s">
        <v>202</v>
      </c>
      <c r="AD362" s="108" t="s">
        <v>202</v>
      </c>
    </row>
    <row r="363" spans="1:30" x14ac:dyDescent="0.2">
      <c r="K363" s="132"/>
      <c r="L363" s="130" t="s">
        <v>273</v>
      </c>
      <c r="M363" s="132"/>
      <c r="N363" s="128" t="s">
        <v>90</v>
      </c>
      <c r="O363" s="135"/>
      <c r="Q363" s="135"/>
      <c r="S363" s="135"/>
      <c r="U363" s="135"/>
      <c r="W363" s="135"/>
      <c r="X363" s="128" t="s">
        <v>166</v>
      </c>
      <c r="Y363" s="135"/>
      <c r="Z363" s="128" t="s">
        <v>4</v>
      </c>
      <c r="AB363" s="128" t="s">
        <v>155</v>
      </c>
      <c r="AD363" s="128" t="s">
        <v>306</v>
      </c>
    </row>
    <row r="364" spans="1:30" x14ac:dyDescent="0.2">
      <c r="A364" s="138" t="s">
        <v>314</v>
      </c>
      <c r="K364" s="132"/>
      <c r="M364" s="132"/>
      <c r="N364" s="124" t="s">
        <v>5</v>
      </c>
      <c r="O364" s="135"/>
      <c r="Q364" s="135"/>
      <c r="S364" s="135"/>
      <c r="U364" s="135"/>
      <c r="W364" s="135"/>
      <c r="X364" s="124" t="s">
        <v>151</v>
      </c>
      <c r="Y364" s="135"/>
      <c r="Z364" s="124" t="s">
        <v>5</v>
      </c>
      <c r="AB364" s="124" t="s">
        <v>5</v>
      </c>
      <c r="AD364" s="124" t="s">
        <v>5</v>
      </c>
    </row>
    <row r="365" spans="1:30" x14ac:dyDescent="0.2">
      <c r="A365" s="133" t="s">
        <v>160</v>
      </c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Q365" s="132"/>
      <c r="S365" s="132"/>
      <c r="U365" s="132"/>
      <c r="W365" s="132"/>
      <c r="X365" s="132"/>
      <c r="Y365" s="132"/>
      <c r="Z365" s="140"/>
      <c r="AA365" s="132"/>
      <c r="AB365" s="132"/>
      <c r="AC365" s="132"/>
      <c r="AD365" s="132"/>
    </row>
    <row r="366" spans="1:30" x14ac:dyDescent="0.2">
      <c r="A366" s="146" t="s">
        <v>54</v>
      </c>
      <c r="B366" s="108" t="s">
        <v>199</v>
      </c>
      <c r="D366" s="124" t="s">
        <v>5</v>
      </c>
      <c r="F366" s="128" t="s">
        <v>160</v>
      </c>
      <c r="H366" s="128" t="s">
        <v>163</v>
      </c>
      <c r="J366" s="128" t="s">
        <v>256</v>
      </c>
      <c r="K366" s="132"/>
      <c r="L366" s="142">
        <f>COUNTIF(X366:AD366, "WIN")/COUNTA(X366:AD366)</f>
        <v>0.75</v>
      </c>
      <c r="M366" s="132"/>
      <c r="N366" s="136" t="s">
        <v>270</v>
      </c>
      <c r="O366" s="150"/>
      <c r="Q366" s="150"/>
      <c r="S366" s="150"/>
      <c r="U366" s="150"/>
      <c r="W366" s="150"/>
      <c r="X366" s="134" t="s">
        <v>270</v>
      </c>
      <c r="Y366" s="150"/>
      <c r="Z366" s="134" t="s">
        <v>270</v>
      </c>
      <c r="AB366" s="134" t="s">
        <v>270</v>
      </c>
      <c r="AD366" s="137" t="s">
        <v>273</v>
      </c>
    </row>
    <row r="367" spans="1:30" x14ac:dyDescent="0.2">
      <c r="A367" s="147"/>
      <c r="B367" s="84" t="s">
        <v>234</v>
      </c>
      <c r="D367" s="94" t="s">
        <v>250</v>
      </c>
      <c r="F367" s="119" t="s">
        <v>267</v>
      </c>
      <c r="H367" s="119" t="s">
        <v>266</v>
      </c>
      <c r="J367" s="119" t="s">
        <v>265</v>
      </c>
      <c r="K367" s="132"/>
      <c r="M367" s="132"/>
    </row>
    <row r="368" spans="1:30" x14ac:dyDescent="0.2">
      <c r="A368" s="147">
        <f>SUM(B368:J368)</f>
        <v>66.75</v>
      </c>
      <c r="B368" s="104">
        <v>5.25</v>
      </c>
      <c r="D368" s="93">
        <v>27.6</v>
      </c>
      <c r="F368" s="130">
        <v>4.2</v>
      </c>
      <c r="H368" s="98">
        <v>11.7</v>
      </c>
      <c r="J368" s="129">
        <v>18</v>
      </c>
      <c r="K368" s="132"/>
      <c r="M368" s="132"/>
      <c r="AD368" s="144"/>
    </row>
    <row r="369" spans="1:30" x14ac:dyDescent="0.2">
      <c r="A369" s="147">
        <f>SUM(B369:J369)</f>
        <v>73.95</v>
      </c>
      <c r="B369" s="104">
        <v>6.75</v>
      </c>
      <c r="D369" s="93">
        <v>27.6</v>
      </c>
      <c r="F369" s="130">
        <v>5.4</v>
      </c>
      <c r="H369" s="98">
        <v>11.7</v>
      </c>
      <c r="J369" s="129">
        <v>22.5</v>
      </c>
      <c r="K369" s="132"/>
      <c r="M369" s="132"/>
    </row>
    <row r="370" spans="1:30" x14ac:dyDescent="0.2">
      <c r="A370" s="146">
        <f>SUM(B370:J370)</f>
        <v>107.15</v>
      </c>
      <c r="B370" s="104">
        <v>8.75</v>
      </c>
      <c r="D370" s="93">
        <f>41</f>
        <v>41</v>
      </c>
      <c r="F370" s="130">
        <v>7</v>
      </c>
      <c r="H370" s="98">
        <v>23.4</v>
      </c>
      <c r="J370" s="129">
        <v>27</v>
      </c>
      <c r="K370" s="132"/>
      <c r="M370" s="132"/>
      <c r="AD370" s="144"/>
    </row>
    <row r="371" spans="1:30" x14ac:dyDescent="0.2">
      <c r="A371" s="147">
        <f>SUM(B371:J371)</f>
        <v>114.75</v>
      </c>
      <c r="B371" s="104">
        <v>10.25</v>
      </c>
      <c r="D371" s="93">
        <v>41.4</v>
      </c>
      <c r="F371" s="130">
        <v>8.1999999999999993</v>
      </c>
      <c r="H371" s="98">
        <v>23.4</v>
      </c>
      <c r="J371" s="129">
        <v>31.5</v>
      </c>
      <c r="K371" s="132"/>
      <c r="M371" s="132"/>
      <c r="N371" s="145"/>
      <c r="AD371" s="144"/>
    </row>
    <row r="372" spans="1:30" x14ac:dyDescent="0.2">
      <c r="B372" s="117" t="s">
        <v>107</v>
      </c>
      <c r="F372" s="111" t="s">
        <v>133</v>
      </c>
      <c r="K372" s="132"/>
      <c r="M372" s="132"/>
      <c r="N372" s="145"/>
    </row>
    <row r="373" spans="1:30" x14ac:dyDescent="0.2">
      <c r="A373" s="133" t="s">
        <v>161</v>
      </c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Q373" s="132"/>
      <c r="S373" s="132"/>
      <c r="U373" s="132"/>
      <c r="W373" s="132"/>
      <c r="X373" s="132"/>
      <c r="Y373" s="132"/>
      <c r="Z373" s="132"/>
      <c r="AA373" s="132"/>
      <c r="AB373" s="132"/>
      <c r="AC373" s="132"/>
      <c r="AD373" s="132"/>
    </row>
    <row r="374" spans="1:30" x14ac:dyDescent="0.2">
      <c r="A374" s="146" t="s">
        <v>279</v>
      </c>
      <c r="B374" s="128" t="s">
        <v>161</v>
      </c>
      <c r="C374" s="135"/>
      <c r="D374" s="124" t="s">
        <v>88</v>
      </c>
      <c r="E374" s="135"/>
      <c r="F374" s="108" t="s">
        <v>10</v>
      </c>
      <c r="G374" s="135"/>
      <c r="H374" s="108" t="s">
        <v>87</v>
      </c>
      <c r="J374" s="128" t="s">
        <v>155</v>
      </c>
      <c r="K374" s="132"/>
      <c r="L374" s="142">
        <f>COUNTIF(X374:AD374, "WIN")/COUNTA(X374:AD374)</f>
        <v>1</v>
      </c>
      <c r="M374" s="132"/>
      <c r="N374" s="134" t="s">
        <v>270</v>
      </c>
      <c r="X374" s="134" t="s">
        <v>270</v>
      </c>
      <c r="Z374" s="134" t="s">
        <v>270</v>
      </c>
      <c r="AB374" s="134" t="s">
        <v>270</v>
      </c>
      <c r="AD374" s="134" t="s">
        <v>270</v>
      </c>
    </row>
    <row r="375" spans="1:30" x14ac:dyDescent="0.2">
      <c r="A375" s="147"/>
      <c r="B375" s="119" t="s">
        <v>265</v>
      </c>
      <c r="D375" s="94" t="s">
        <v>253</v>
      </c>
      <c r="F375" s="84" t="s">
        <v>232</v>
      </c>
      <c r="H375" s="84" t="s">
        <v>230</v>
      </c>
      <c r="J375" s="119" t="s">
        <v>266</v>
      </c>
      <c r="K375" s="132"/>
      <c r="M375" s="132"/>
    </row>
    <row r="376" spans="1:30" x14ac:dyDescent="0.2">
      <c r="A376" s="147">
        <f>SUM(B376:J376)</f>
        <v>64.849999999999994</v>
      </c>
      <c r="B376" s="129">
        <v>18</v>
      </c>
      <c r="D376" s="106">
        <v>4.2</v>
      </c>
      <c r="F376" s="104">
        <v>3.2</v>
      </c>
      <c r="H376" s="83">
        <v>31.95</v>
      </c>
      <c r="J376" s="98">
        <v>7.5</v>
      </c>
      <c r="K376" s="132"/>
      <c r="M376" s="132"/>
    </row>
    <row r="377" spans="1:30" x14ac:dyDescent="0.2">
      <c r="A377" s="147">
        <f>SUM(B377:J377)</f>
        <v>73.75</v>
      </c>
      <c r="B377" s="129">
        <v>22.5</v>
      </c>
      <c r="D377" s="106">
        <v>5.4</v>
      </c>
      <c r="F377" s="104">
        <v>3.9</v>
      </c>
      <c r="H377" s="83">
        <v>31.95</v>
      </c>
      <c r="J377" s="98">
        <v>10</v>
      </c>
      <c r="K377" s="132"/>
      <c r="M377" s="132"/>
    </row>
    <row r="378" spans="1:30" x14ac:dyDescent="0.2">
      <c r="A378" s="146">
        <f>SUM(B378:J378)</f>
        <v>100.20059000000001</v>
      </c>
      <c r="B378" s="129">
        <f>27</f>
        <v>27</v>
      </c>
      <c r="D378" s="106">
        <f>7</f>
        <v>7</v>
      </c>
      <c r="F378" s="104">
        <f>5.4</f>
        <v>5.4</v>
      </c>
      <c r="H378" s="83">
        <f>46.15*1.0466</f>
        <v>48.30059</v>
      </c>
      <c r="J378" s="98">
        <f>12.5</f>
        <v>12.5</v>
      </c>
      <c r="K378" s="132"/>
      <c r="M378" s="132"/>
    </row>
    <row r="379" spans="1:30" x14ac:dyDescent="0.2">
      <c r="A379" s="147">
        <f>SUM(B379:J379)</f>
        <v>109.55000000000001</v>
      </c>
      <c r="B379" s="129">
        <v>31.5</v>
      </c>
      <c r="D379" s="106">
        <v>8.1999999999999993</v>
      </c>
      <c r="F379" s="104">
        <v>6.2</v>
      </c>
      <c r="H379" s="83">
        <v>46.15</v>
      </c>
      <c r="J379" s="98">
        <v>17.5</v>
      </c>
      <c r="K379" s="132"/>
      <c r="M379" s="132"/>
    </row>
    <row r="380" spans="1:30" x14ac:dyDescent="0.2">
      <c r="B380" s="117" t="s">
        <v>107</v>
      </c>
      <c r="H380" s="110" t="s">
        <v>114</v>
      </c>
      <c r="J380" s="118" t="s">
        <v>132</v>
      </c>
      <c r="K380" s="132"/>
      <c r="M380" s="132"/>
    </row>
    <row r="381" spans="1:30" x14ac:dyDescent="0.2">
      <c r="A381" s="133" t="s">
        <v>90</v>
      </c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Q381" s="132"/>
      <c r="S381" s="132"/>
      <c r="U381" s="132"/>
      <c r="W381" s="132"/>
      <c r="X381" s="132"/>
      <c r="Y381" s="132"/>
      <c r="Z381" s="132"/>
      <c r="AA381" s="132"/>
      <c r="AB381" s="132"/>
      <c r="AC381" s="132"/>
      <c r="AD381" s="132"/>
    </row>
    <row r="382" spans="1:30" x14ac:dyDescent="0.2">
      <c r="A382" s="146" t="s">
        <v>54</v>
      </c>
      <c r="B382" s="108" t="s">
        <v>6</v>
      </c>
      <c r="D382" s="108" t="s">
        <v>202</v>
      </c>
      <c r="F382" s="124" t="s">
        <v>211</v>
      </c>
      <c r="H382" s="128" t="s">
        <v>90</v>
      </c>
      <c r="J382" s="125" t="s">
        <v>105</v>
      </c>
      <c r="K382" s="132"/>
      <c r="L382" s="142">
        <f>COUNTIF(X382:AD382, "WIN")/COUNTA(X382:AD382)</f>
        <v>1</v>
      </c>
      <c r="M382" s="132"/>
      <c r="N382" s="137" t="s">
        <v>273</v>
      </c>
      <c r="X382" s="134" t="s">
        <v>270</v>
      </c>
      <c r="Z382" s="134" t="s">
        <v>270</v>
      </c>
      <c r="AB382" s="134" t="s">
        <v>270</v>
      </c>
      <c r="AD382" s="134" t="s">
        <v>270</v>
      </c>
    </row>
    <row r="383" spans="1:30" x14ac:dyDescent="0.2">
      <c r="A383" s="147"/>
      <c r="B383" s="84" t="s">
        <v>231</v>
      </c>
      <c r="D383" s="84" t="s">
        <v>230</v>
      </c>
      <c r="F383" s="94" t="s">
        <v>250</v>
      </c>
      <c r="H383" s="119" t="s">
        <v>267</v>
      </c>
      <c r="J383" s="94" t="s">
        <v>251</v>
      </c>
      <c r="K383" s="132"/>
      <c r="M383" s="132"/>
    </row>
    <row r="384" spans="1:30" x14ac:dyDescent="0.2">
      <c r="A384" s="147">
        <f>SUM(B384:J384)</f>
        <v>68.25</v>
      </c>
      <c r="B384" s="113">
        <v>18</v>
      </c>
      <c r="C384" s="149"/>
      <c r="D384" s="115">
        <v>11.6</v>
      </c>
      <c r="F384" s="127">
        <v>11.2</v>
      </c>
      <c r="H384" s="98">
        <v>9.4499999999999993</v>
      </c>
      <c r="J384" s="126">
        <v>18</v>
      </c>
      <c r="K384" s="132"/>
      <c r="M384" s="132"/>
      <c r="AD384" s="150"/>
    </row>
    <row r="385" spans="1:30" x14ac:dyDescent="0.2">
      <c r="A385" s="147">
        <f>SUM(B385:J385)</f>
        <v>79.949999999999989</v>
      </c>
      <c r="B385" s="113">
        <v>22.5</v>
      </c>
      <c r="C385" s="149"/>
      <c r="D385" s="115">
        <v>11.6</v>
      </c>
      <c r="F385" s="127">
        <v>11.2</v>
      </c>
      <c r="H385" s="98">
        <v>12.15</v>
      </c>
      <c r="J385" s="126">
        <v>22.5</v>
      </c>
      <c r="K385" s="132"/>
      <c r="M385" s="132"/>
    </row>
    <row r="386" spans="1:30" x14ac:dyDescent="0.2">
      <c r="A386" s="146">
        <f>SUM(B386:J386)</f>
        <v>103.85</v>
      </c>
      <c r="B386" s="113">
        <v>27</v>
      </c>
      <c r="C386" s="149"/>
      <c r="D386" s="115">
        <v>17.399999999999999</v>
      </c>
      <c r="F386" s="127">
        <v>16.7</v>
      </c>
      <c r="H386" s="98">
        <v>15.75</v>
      </c>
      <c r="J386" s="126">
        <v>27</v>
      </c>
      <c r="K386" s="132"/>
      <c r="M386" s="132"/>
    </row>
    <row r="387" spans="1:30" x14ac:dyDescent="0.2">
      <c r="A387" s="147">
        <f>SUM(B387:J387)</f>
        <v>115.55</v>
      </c>
      <c r="B387" s="113">
        <v>31.5</v>
      </c>
      <c r="C387" s="149"/>
      <c r="D387" s="115">
        <v>17.399999999999999</v>
      </c>
      <c r="F387" s="127">
        <v>16.7</v>
      </c>
      <c r="H387" s="98">
        <v>18.45</v>
      </c>
      <c r="J387" s="126">
        <v>31.5</v>
      </c>
      <c r="K387" s="132"/>
      <c r="M387" s="132"/>
    </row>
    <row r="388" spans="1:30" x14ac:dyDescent="0.2">
      <c r="B388" s="117" t="s">
        <v>107</v>
      </c>
      <c r="D388" s="117" t="s">
        <v>107</v>
      </c>
      <c r="H388" s="118" t="s">
        <v>132</v>
      </c>
      <c r="K388" s="132"/>
      <c r="M388" s="132"/>
    </row>
    <row r="389" spans="1:30" x14ac:dyDescent="0.2">
      <c r="A389" s="133" t="s">
        <v>154</v>
      </c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Q389" s="132"/>
      <c r="S389" s="132"/>
      <c r="U389" s="132"/>
      <c r="W389" s="132"/>
      <c r="X389" s="132"/>
      <c r="Y389" s="132"/>
      <c r="Z389" s="132"/>
      <c r="AA389" s="132"/>
      <c r="AB389" s="132"/>
      <c r="AC389" s="132"/>
      <c r="AD389" s="132"/>
    </row>
    <row r="390" spans="1:30" x14ac:dyDescent="0.2">
      <c r="A390" s="146" t="s">
        <v>54</v>
      </c>
      <c r="B390" s="108" t="s">
        <v>9</v>
      </c>
      <c r="D390" s="108" t="s">
        <v>16</v>
      </c>
      <c r="F390" s="124" t="s">
        <v>89</v>
      </c>
      <c r="H390" s="128" t="s">
        <v>154</v>
      </c>
      <c r="J390" s="124" t="s">
        <v>151</v>
      </c>
      <c r="K390" s="132"/>
      <c r="L390" s="142">
        <f>COUNTIF(X390:AD390, "WIN")/COUNTA(X390:AD390)</f>
        <v>1</v>
      </c>
      <c r="M390" s="132"/>
      <c r="N390" s="130" t="s">
        <v>273</v>
      </c>
      <c r="O390" s="150"/>
      <c r="Q390" s="150"/>
      <c r="S390" s="150"/>
      <c r="U390" s="150"/>
      <c r="W390" s="150"/>
      <c r="X390" s="134" t="s">
        <v>270</v>
      </c>
      <c r="Y390" s="150"/>
      <c r="Z390" s="134" t="s">
        <v>270</v>
      </c>
      <c r="AB390" s="134" t="s">
        <v>270</v>
      </c>
      <c r="AC390" s="149"/>
      <c r="AD390" s="134" t="s">
        <v>270</v>
      </c>
    </row>
    <row r="391" spans="1:30" x14ac:dyDescent="0.2">
      <c r="A391" s="147"/>
      <c r="B391" s="84" t="s">
        <v>232</v>
      </c>
      <c r="D391" s="84" t="s">
        <v>232</v>
      </c>
      <c r="F391" s="94" t="s">
        <v>250</v>
      </c>
      <c r="H391" s="119" t="s">
        <v>265</v>
      </c>
      <c r="J391" s="94" t="s">
        <v>250</v>
      </c>
      <c r="K391" s="132"/>
      <c r="M391" s="132"/>
      <c r="O391" s="145"/>
      <c r="Q391" s="145"/>
      <c r="S391" s="145"/>
      <c r="U391" s="145"/>
      <c r="W391" s="145"/>
      <c r="Y391" s="145"/>
    </row>
    <row r="392" spans="1:30" x14ac:dyDescent="0.2">
      <c r="A392" s="147">
        <f>SUM(B392:J392)</f>
        <v>67.199999999999989</v>
      </c>
      <c r="B392" s="115">
        <v>12.8</v>
      </c>
      <c r="D392" s="104">
        <v>4.8</v>
      </c>
      <c r="F392" s="127">
        <v>11.2</v>
      </c>
      <c r="H392" s="130">
        <v>10</v>
      </c>
      <c r="J392" s="93">
        <v>28.4</v>
      </c>
      <c r="K392" s="132"/>
      <c r="M392" s="132"/>
      <c r="N392" s="150"/>
      <c r="O392" s="150"/>
      <c r="Q392" s="150"/>
      <c r="S392" s="150"/>
      <c r="U392" s="150"/>
      <c r="W392" s="150"/>
      <c r="X392" s="150"/>
      <c r="Y392" s="150"/>
      <c r="Z392" s="150"/>
      <c r="AB392" s="145"/>
      <c r="AC392" s="149"/>
    </row>
    <row r="393" spans="1:30" x14ac:dyDescent="0.2">
      <c r="A393" s="147">
        <f>SUM(B393:J393)</f>
        <v>73.55</v>
      </c>
      <c r="B393" s="115">
        <v>15.6</v>
      </c>
      <c r="D393" s="104">
        <v>5.85</v>
      </c>
      <c r="F393" s="127">
        <v>11.2</v>
      </c>
      <c r="H393" s="130">
        <v>12.5</v>
      </c>
      <c r="J393" s="93">
        <v>28.4</v>
      </c>
      <c r="K393" s="132"/>
      <c r="M393" s="132"/>
    </row>
    <row r="394" spans="1:30" x14ac:dyDescent="0.2">
      <c r="A394" s="146">
        <f>SUM(B394:J394)</f>
        <v>101.5</v>
      </c>
      <c r="B394" s="115">
        <v>21.6</v>
      </c>
      <c r="D394" s="104">
        <v>8.1</v>
      </c>
      <c r="F394" s="127">
        <f>16.7</f>
        <v>16.7</v>
      </c>
      <c r="H394" s="130">
        <v>12.5</v>
      </c>
      <c r="J394" s="93">
        <f>42.6</f>
        <v>42.6</v>
      </c>
      <c r="K394" s="132"/>
      <c r="M394" s="132"/>
      <c r="N394" s="145"/>
      <c r="AC394" s="149"/>
    </row>
    <row r="395" spans="1:30" x14ac:dyDescent="0.2">
      <c r="A395" s="147">
        <f>SUM(B395:J395)</f>
        <v>105.9</v>
      </c>
      <c r="B395" s="115">
        <v>24.8</v>
      </c>
      <c r="D395" s="104">
        <v>9.3000000000000007</v>
      </c>
      <c r="F395" s="127">
        <v>16.7</v>
      </c>
      <c r="H395" s="130">
        <v>12.5</v>
      </c>
      <c r="J395" s="93">
        <v>42.6</v>
      </c>
      <c r="K395" s="132"/>
      <c r="M395" s="132"/>
      <c r="N395" s="145"/>
      <c r="AB395" s="144"/>
      <c r="AC395" s="149"/>
    </row>
    <row r="396" spans="1:30" x14ac:dyDescent="0.2">
      <c r="B396" s="117" t="s">
        <v>107</v>
      </c>
      <c r="D396" s="117" t="s">
        <v>107</v>
      </c>
      <c r="H396" s="111" t="s">
        <v>133</v>
      </c>
      <c r="K396" s="132"/>
      <c r="M396" s="132"/>
      <c r="O396" s="135"/>
      <c r="Q396" s="135"/>
      <c r="S396" s="135"/>
      <c r="U396" s="135"/>
      <c r="W396" s="135"/>
      <c r="Y396" s="135"/>
      <c r="AB396" s="144"/>
    </row>
    <row r="397" spans="1:30" x14ac:dyDescent="0.2">
      <c r="A397" s="133" t="s">
        <v>4</v>
      </c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Q397" s="132"/>
      <c r="S397" s="132"/>
      <c r="U397" s="132"/>
      <c r="W397" s="132"/>
      <c r="X397" s="132"/>
      <c r="Y397" s="132"/>
      <c r="Z397" s="132"/>
      <c r="AA397" s="132"/>
      <c r="AB397" s="132"/>
      <c r="AC397" s="132"/>
      <c r="AD397" s="132"/>
    </row>
    <row r="398" spans="1:30" x14ac:dyDescent="0.2">
      <c r="A398" s="146" t="s">
        <v>54</v>
      </c>
      <c r="B398" s="124" t="s">
        <v>1</v>
      </c>
      <c r="D398" s="124" t="s">
        <v>103</v>
      </c>
      <c r="F398" s="128" t="s">
        <v>4</v>
      </c>
      <c r="H398" s="128" t="s">
        <v>210</v>
      </c>
      <c r="J398" s="128" t="s">
        <v>165</v>
      </c>
      <c r="K398" s="132"/>
      <c r="L398" s="142">
        <f>COUNTIF(X398:AD398, "WIN")/COUNTA(X398:AD398)</f>
        <v>1</v>
      </c>
      <c r="M398" s="132"/>
      <c r="N398" s="134" t="s">
        <v>270</v>
      </c>
      <c r="O398" s="150"/>
      <c r="Q398" s="150"/>
      <c r="S398" s="150"/>
      <c r="U398" s="150"/>
      <c r="W398" s="150"/>
      <c r="X398" s="134" t="s">
        <v>270</v>
      </c>
      <c r="Y398" s="150"/>
      <c r="Z398" s="134" t="s">
        <v>270</v>
      </c>
      <c r="AB398" s="134" t="s">
        <v>270</v>
      </c>
      <c r="AC398" s="149"/>
      <c r="AD398" s="134" t="s">
        <v>270</v>
      </c>
    </row>
    <row r="399" spans="1:30" x14ac:dyDescent="0.2">
      <c r="A399" s="147"/>
      <c r="B399" s="94" t="s">
        <v>250</v>
      </c>
      <c r="D399" s="94" t="s">
        <v>252</v>
      </c>
      <c r="F399" s="119" t="s">
        <v>268</v>
      </c>
      <c r="H399" s="119" t="s">
        <v>265</v>
      </c>
      <c r="J399" s="119" t="s">
        <v>265</v>
      </c>
      <c r="K399" s="132"/>
      <c r="M399" s="132"/>
      <c r="O399" s="144"/>
      <c r="Q399" s="144"/>
      <c r="S399" s="144"/>
      <c r="U399" s="144"/>
      <c r="W399" s="144"/>
      <c r="X399" s="144"/>
      <c r="Y399" s="144"/>
    </row>
    <row r="400" spans="1:30" x14ac:dyDescent="0.2">
      <c r="A400" s="147">
        <f>SUM(B400:J400)</f>
        <v>67.599999999999994</v>
      </c>
      <c r="B400" s="127">
        <v>12</v>
      </c>
      <c r="C400" s="149"/>
      <c r="D400" s="127">
        <v>14</v>
      </c>
      <c r="E400" s="149"/>
      <c r="F400" s="130">
        <v>5.6</v>
      </c>
      <c r="G400" s="149"/>
      <c r="H400" s="129">
        <v>18</v>
      </c>
      <c r="I400" s="149"/>
      <c r="J400" s="129">
        <v>18</v>
      </c>
      <c r="K400" s="132"/>
      <c r="M400" s="132"/>
      <c r="N400" s="150"/>
      <c r="O400" s="144"/>
      <c r="Q400" s="144"/>
      <c r="S400" s="144"/>
      <c r="U400" s="144"/>
      <c r="W400" s="144"/>
      <c r="X400" s="144"/>
      <c r="Y400" s="144"/>
      <c r="AC400" s="149"/>
    </row>
    <row r="401" spans="1:30" x14ac:dyDescent="0.2">
      <c r="A401" s="147">
        <f>SUM(B401:J401)</f>
        <v>76.599999999999994</v>
      </c>
      <c r="B401" s="127">
        <v>12</v>
      </c>
      <c r="C401" s="149"/>
      <c r="D401" s="127">
        <v>14</v>
      </c>
      <c r="E401" s="149"/>
      <c r="F401" s="130">
        <v>5.6</v>
      </c>
      <c r="G401" s="149"/>
      <c r="H401" s="129">
        <v>22.5</v>
      </c>
      <c r="I401" s="149"/>
      <c r="J401" s="129">
        <v>22.5</v>
      </c>
      <c r="K401" s="132"/>
      <c r="M401" s="132"/>
    </row>
    <row r="402" spans="1:30" x14ac:dyDescent="0.2">
      <c r="A402" s="146">
        <f>SUM(B402:J402)</f>
        <v>105.6</v>
      </c>
      <c r="B402" s="127">
        <v>18</v>
      </c>
      <c r="C402" s="149"/>
      <c r="D402" s="127">
        <f>25.2</f>
        <v>25.2</v>
      </c>
      <c r="E402" s="149"/>
      <c r="F402" s="130">
        <v>8.4</v>
      </c>
      <c r="G402" s="149"/>
      <c r="H402" s="129">
        <f>27</f>
        <v>27</v>
      </c>
      <c r="I402" s="149"/>
      <c r="J402" s="129">
        <f>27</f>
        <v>27</v>
      </c>
      <c r="K402" s="132"/>
      <c r="M402" s="132"/>
      <c r="AC402" s="149"/>
    </row>
    <row r="403" spans="1:30" x14ac:dyDescent="0.2">
      <c r="A403" s="147">
        <f>SUM(B403:J403)</f>
        <v>114.9</v>
      </c>
      <c r="B403" s="127">
        <v>18</v>
      </c>
      <c r="C403" s="149"/>
      <c r="D403" s="127">
        <v>25.5</v>
      </c>
      <c r="E403" s="149"/>
      <c r="F403" s="130">
        <v>8.4</v>
      </c>
      <c r="G403" s="149"/>
      <c r="H403" s="129">
        <v>31.5</v>
      </c>
      <c r="I403" s="149"/>
      <c r="J403" s="129">
        <v>31.5</v>
      </c>
      <c r="K403" s="132"/>
      <c r="M403" s="132"/>
      <c r="AA403" s="149"/>
      <c r="AC403" s="149"/>
      <c r="AD403" s="150"/>
    </row>
    <row r="404" spans="1:30" x14ac:dyDescent="0.2">
      <c r="B404" s="117" t="s">
        <v>107</v>
      </c>
      <c r="F404" s="120" t="s">
        <v>86</v>
      </c>
      <c r="K404" s="132"/>
      <c r="M404" s="132"/>
    </row>
    <row r="405" spans="1:30" x14ac:dyDescent="0.2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Q405" s="132"/>
      <c r="S405" s="132"/>
      <c r="U405" s="132"/>
      <c r="W405" s="132"/>
      <c r="X405" s="132"/>
      <c r="Y405" s="132"/>
      <c r="Z405" s="132"/>
      <c r="AA405" s="132"/>
      <c r="AB405" s="132"/>
      <c r="AC405" s="132"/>
      <c r="AD405" s="132"/>
    </row>
    <row r="407" spans="1:30" x14ac:dyDescent="0.2">
      <c r="K407" s="132"/>
      <c r="L407" s="132"/>
      <c r="M407" s="132"/>
      <c r="N407" s="133" t="s">
        <v>301</v>
      </c>
      <c r="O407" s="133"/>
      <c r="Q407" s="133"/>
      <c r="S407" s="133"/>
      <c r="U407" s="133"/>
      <c r="W407" s="133"/>
      <c r="X407" s="133" t="s">
        <v>302</v>
      </c>
      <c r="Y407" s="133"/>
      <c r="Z407" s="133" t="s">
        <v>303</v>
      </c>
      <c r="AA407" s="132"/>
      <c r="AB407" s="133" t="s">
        <v>304</v>
      </c>
      <c r="AC407" s="132"/>
      <c r="AD407" s="133" t="s">
        <v>305</v>
      </c>
    </row>
    <row r="408" spans="1:30" x14ac:dyDescent="0.2">
      <c r="K408" s="132"/>
      <c r="L408" s="134" t="s">
        <v>270</v>
      </c>
      <c r="M408" s="132"/>
      <c r="N408" s="108" t="s">
        <v>149</v>
      </c>
      <c r="O408" s="135"/>
      <c r="Q408" s="135"/>
      <c r="S408" s="135"/>
      <c r="U408" s="135"/>
      <c r="W408" s="135"/>
      <c r="X408" s="108" t="s">
        <v>149</v>
      </c>
      <c r="Y408" s="135"/>
      <c r="Z408" s="108" t="s">
        <v>149</v>
      </c>
      <c r="AB408" s="108" t="s">
        <v>149</v>
      </c>
      <c r="AD408" s="108" t="s">
        <v>149</v>
      </c>
    </row>
    <row r="409" spans="1:30" x14ac:dyDescent="0.2">
      <c r="K409" s="132"/>
      <c r="L409" s="136" t="s">
        <v>270</v>
      </c>
      <c r="M409" s="132"/>
      <c r="N409" s="124" t="s">
        <v>211</v>
      </c>
      <c r="O409" s="135"/>
      <c r="Q409" s="135"/>
      <c r="S409" s="135"/>
      <c r="U409" s="135"/>
      <c r="W409" s="135"/>
      <c r="X409" s="124" t="s">
        <v>211</v>
      </c>
      <c r="Y409" s="135"/>
      <c r="Z409" s="124" t="s">
        <v>211</v>
      </c>
      <c r="AB409" s="124" t="s">
        <v>211</v>
      </c>
      <c r="AD409" s="124" t="s">
        <v>89</v>
      </c>
    </row>
    <row r="410" spans="1:30" x14ac:dyDescent="0.2">
      <c r="K410" s="132"/>
      <c r="L410" s="137" t="s">
        <v>273</v>
      </c>
      <c r="M410" s="132"/>
      <c r="N410" s="108" t="s">
        <v>202</v>
      </c>
      <c r="O410" s="135"/>
      <c r="Q410" s="135"/>
      <c r="S410" s="135"/>
      <c r="U410" s="135"/>
      <c r="W410" s="135"/>
      <c r="X410" s="108" t="s">
        <v>202</v>
      </c>
      <c r="Y410" s="135"/>
      <c r="Z410" s="108" t="s">
        <v>202</v>
      </c>
      <c r="AB410" s="108" t="s">
        <v>202</v>
      </c>
      <c r="AD410" s="108" t="s">
        <v>202</v>
      </c>
    </row>
    <row r="411" spans="1:30" x14ac:dyDescent="0.2">
      <c r="K411" s="132"/>
      <c r="L411" s="130" t="s">
        <v>273</v>
      </c>
      <c r="M411" s="132"/>
      <c r="N411" s="128" t="s">
        <v>90</v>
      </c>
      <c r="O411" s="135"/>
      <c r="Q411" s="135"/>
      <c r="S411" s="135"/>
      <c r="U411" s="135"/>
      <c r="W411" s="135"/>
      <c r="X411" s="128" t="s">
        <v>166</v>
      </c>
      <c r="Y411" s="135"/>
      <c r="Z411" s="128" t="s">
        <v>4</v>
      </c>
      <c r="AB411" s="128" t="s">
        <v>155</v>
      </c>
      <c r="AD411" s="128" t="s">
        <v>306</v>
      </c>
    </row>
    <row r="412" spans="1:30" x14ac:dyDescent="0.2">
      <c r="A412" s="138" t="s">
        <v>315</v>
      </c>
      <c r="K412" s="132"/>
      <c r="M412" s="132"/>
      <c r="N412" s="124" t="s">
        <v>5</v>
      </c>
      <c r="O412" s="135"/>
      <c r="Q412" s="135"/>
      <c r="S412" s="135"/>
      <c r="U412" s="135"/>
      <c r="W412" s="135"/>
      <c r="X412" s="124" t="s">
        <v>151</v>
      </c>
      <c r="Y412" s="135"/>
      <c r="Z412" s="124" t="s">
        <v>5</v>
      </c>
      <c r="AB412" s="124" t="s">
        <v>5</v>
      </c>
      <c r="AD412" s="124" t="s">
        <v>5</v>
      </c>
    </row>
    <row r="413" spans="1:30" x14ac:dyDescent="0.2">
      <c r="A413" s="133" t="s">
        <v>160</v>
      </c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Q413" s="132"/>
      <c r="S413" s="132"/>
      <c r="U413" s="132"/>
      <c r="W413" s="132"/>
      <c r="X413" s="132"/>
      <c r="Y413" s="132"/>
      <c r="Z413" s="140"/>
      <c r="AA413" s="132"/>
      <c r="AB413" s="132"/>
      <c r="AC413" s="132"/>
      <c r="AD413" s="132"/>
    </row>
    <row r="414" spans="1:30" x14ac:dyDescent="0.2">
      <c r="A414" s="146" t="s">
        <v>54</v>
      </c>
      <c r="B414" s="108" t="s">
        <v>149</v>
      </c>
      <c r="D414" s="124" t="s">
        <v>211</v>
      </c>
      <c r="F414" s="128" t="s">
        <v>160</v>
      </c>
      <c r="H414" s="128" t="s">
        <v>163</v>
      </c>
      <c r="J414" s="124" t="s">
        <v>151</v>
      </c>
      <c r="K414" s="132"/>
      <c r="L414" s="142">
        <f>COUNTIF(X414:AD414, "WIN")/COUNTA(X414:AD414)</f>
        <v>0.5</v>
      </c>
      <c r="M414" s="132"/>
      <c r="N414" s="134" t="s">
        <v>270</v>
      </c>
      <c r="X414" s="134" t="s">
        <v>270</v>
      </c>
      <c r="Z414" s="130" t="s">
        <v>273</v>
      </c>
      <c r="AB414" s="134" t="s">
        <v>270</v>
      </c>
      <c r="AD414" s="130" t="s">
        <v>273</v>
      </c>
    </row>
    <row r="415" spans="1:30" x14ac:dyDescent="0.2">
      <c r="A415" s="147"/>
      <c r="B415" s="84" t="s">
        <v>230</v>
      </c>
      <c r="D415" s="94" t="s">
        <v>250</v>
      </c>
      <c r="F415" s="119" t="s">
        <v>267</v>
      </c>
      <c r="H415" s="119" t="s">
        <v>266</v>
      </c>
      <c r="J415" s="94" t="s">
        <v>250</v>
      </c>
      <c r="K415" s="132"/>
      <c r="M415" s="132"/>
      <c r="X415" s="142"/>
    </row>
    <row r="416" spans="1:30" x14ac:dyDescent="0.2">
      <c r="A416" s="147">
        <f>SUM(B416:J416)</f>
        <v>66.699999999999989</v>
      </c>
      <c r="B416" s="115">
        <v>11.2</v>
      </c>
      <c r="D416" s="127">
        <v>11.2</v>
      </c>
      <c r="F416" s="130">
        <v>4.2</v>
      </c>
      <c r="H416" s="98">
        <v>11.7</v>
      </c>
      <c r="I416" s="150"/>
      <c r="J416" s="93">
        <v>28.4</v>
      </c>
      <c r="K416" s="132"/>
      <c r="M416" s="132"/>
      <c r="AD416" s="144"/>
    </row>
    <row r="417" spans="1:30" x14ac:dyDescent="0.2">
      <c r="A417" s="147">
        <f>SUM(B417:J417)</f>
        <v>67.900000000000006</v>
      </c>
      <c r="B417" s="115">
        <v>11.2</v>
      </c>
      <c r="D417" s="127">
        <v>11.2</v>
      </c>
      <c r="F417" s="130">
        <v>5.4</v>
      </c>
      <c r="H417" s="98">
        <v>11.7</v>
      </c>
      <c r="I417" s="150"/>
      <c r="J417" s="93">
        <v>28.4</v>
      </c>
      <c r="K417" s="132"/>
      <c r="M417" s="132"/>
    </row>
    <row r="418" spans="1:30" x14ac:dyDescent="0.2">
      <c r="A418" s="146">
        <f>SUM(B418:J418)</f>
        <v>106.5</v>
      </c>
      <c r="B418" s="115">
        <f>16.8</f>
        <v>16.8</v>
      </c>
      <c r="D418" s="127">
        <v>16.7</v>
      </c>
      <c r="F418" s="130">
        <v>7</v>
      </c>
      <c r="H418" s="98">
        <v>23.4</v>
      </c>
      <c r="I418" s="150"/>
      <c r="J418" s="93">
        <v>42.6</v>
      </c>
      <c r="K418" s="132"/>
      <c r="M418" s="132"/>
      <c r="AD418" s="144"/>
    </row>
    <row r="419" spans="1:30" x14ac:dyDescent="0.2">
      <c r="A419" s="147">
        <f>SUM(B419:J419)</f>
        <v>107.69999999999999</v>
      </c>
      <c r="B419" s="115">
        <v>16.8</v>
      </c>
      <c r="D419" s="127">
        <v>16.7</v>
      </c>
      <c r="F419" s="130">
        <v>8.1999999999999993</v>
      </c>
      <c r="H419" s="98">
        <v>23.4</v>
      </c>
      <c r="I419" s="150"/>
      <c r="J419" s="93">
        <v>42.6</v>
      </c>
      <c r="K419" s="132"/>
      <c r="M419" s="132"/>
      <c r="N419" s="145"/>
      <c r="AD419" s="144"/>
    </row>
    <row r="420" spans="1:30" x14ac:dyDescent="0.2">
      <c r="B420" s="117" t="s">
        <v>107</v>
      </c>
      <c r="F420" s="111" t="s">
        <v>133</v>
      </c>
      <c r="H420" s="111" t="s">
        <v>133</v>
      </c>
      <c r="J420" s="135"/>
      <c r="K420" s="132"/>
      <c r="M420" s="132"/>
      <c r="N420" s="145"/>
      <c r="Z420" s="135"/>
    </row>
    <row r="421" spans="1:30" x14ac:dyDescent="0.2">
      <c r="A421" s="133" t="s">
        <v>161</v>
      </c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53"/>
      <c r="O421" s="132"/>
      <c r="Q421" s="132"/>
      <c r="S421" s="132"/>
      <c r="U421" s="132"/>
      <c r="W421" s="132"/>
      <c r="X421" s="132"/>
      <c r="Y421" s="132"/>
      <c r="Z421" s="132"/>
      <c r="AA421" s="132"/>
      <c r="AB421" s="132"/>
      <c r="AC421" s="132"/>
      <c r="AD421" s="132"/>
    </row>
    <row r="422" spans="1:30" x14ac:dyDescent="0.2">
      <c r="A422" s="146" t="s">
        <v>279</v>
      </c>
      <c r="B422" s="128" t="s">
        <v>161</v>
      </c>
      <c r="C422" s="135"/>
      <c r="D422" s="124" t="s">
        <v>88</v>
      </c>
      <c r="E422" s="135"/>
      <c r="F422" s="108" t="s">
        <v>10</v>
      </c>
      <c r="G422" s="135"/>
      <c r="H422" s="108" t="s">
        <v>87</v>
      </c>
      <c r="J422" s="128" t="s">
        <v>155</v>
      </c>
      <c r="K422" s="132"/>
      <c r="L422" s="142">
        <f>COUNTIF(X422:AD422, "WIN")/COUNTA(X422:AD422)</f>
        <v>1</v>
      </c>
      <c r="M422" s="132"/>
      <c r="N422" s="134" t="s">
        <v>270</v>
      </c>
      <c r="X422" s="134" t="s">
        <v>270</v>
      </c>
      <c r="Z422" s="134" t="s">
        <v>270</v>
      </c>
      <c r="AB422" s="134" t="s">
        <v>270</v>
      </c>
      <c r="AD422" s="134" t="s">
        <v>270</v>
      </c>
    </row>
    <row r="423" spans="1:30" x14ac:dyDescent="0.2">
      <c r="A423" s="147"/>
      <c r="B423" s="119" t="s">
        <v>265</v>
      </c>
      <c r="D423" s="94" t="s">
        <v>253</v>
      </c>
      <c r="F423" s="84" t="s">
        <v>232</v>
      </c>
      <c r="H423" s="84" t="s">
        <v>230</v>
      </c>
      <c r="J423" s="119" t="s">
        <v>266</v>
      </c>
      <c r="K423" s="132"/>
      <c r="M423" s="132"/>
    </row>
    <row r="424" spans="1:30" x14ac:dyDescent="0.2">
      <c r="A424" s="147">
        <f>SUM(B424:J424)</f>
        <v>64.849999999999994</v>
      </c>
      <c r="B424" s="129">
        <v>18</v>
      </c>
      <c r="D424" s="106">
        <v>4.2</v>
      </c>
      <c r="F424" s="104">
        <v>3.2</v>
      </c>
      <c r="H424" s="83">
        <v>31.95</v>
      </c>
      <c r="J424" s="98">
        <v>7.5</v>
      </c>
      <c r="K424" s="132"/>
      <c r="M424" s="132"/>
    </row>
    <row r="425" spans="1:30" x14ac:dyDescent="0.2">
      <c r="A425" s="147">
        <f>SUM(B425:J425)</f>
        <v>73.75</v>
      </c>
      <c r="B425" s="129">
        <v>22.5</v>
      </c>
      <c r="D425" s="106">
        <v>5.4</v>
      </c>
      <c r="F425" s="104">
        <v>3.9</v>
      </c>
      <c r="H425" s="83">
        <v>31.95</v>
      </c>
      <c r="J425" s="98">
        <v>10</v>
      </c>
      <c r="K425" s="132"/>
      <c r="M425" s="132"/>
    </row>
    <row r="426" spans="1:30" x14ac:dyDescent="0.2">
      <c r="A426" s="146">
        <f>SUM(B426:J426)</f>
        <v>100.20059000000001</v>
      </c>
      <c r="B426" s="129">
        <f>27</f>
        <v>27</v>
      </c>
      <c r="D426" s="106">
        <f>7</f>
        <v>7</v>
      </c>
      <c r="F426" s="104">
        <f>5.4</f>
        <v>5.4</v>
      </c>
      <c r="H426" s="83">
        <f>46.15*1.0466</f>
        <v>48.30059</v>
      </c>
      <c r="J426" s="98">
        <f>12.5</f>
        <v>12.5</v>
      </c>
      <c r="K426" s="132"/>
      <c r="M426" s="132"/>
    </row>
    <row r="427" spans="1:30" x14ac:dyDescent="0.2">
      <c r="A427" s="147">
        <f>SUM(B427:J427)</f>
        <v>109.55000000000001</v>
      </c>
      <c r="B427" s="129">
        <v>31.5</v>
      </c>
      <c r="D427" s="106">
        <v>8.1999999999999993</v>
      </c>
      <c r="F427" s="104">
        <v>6.2</v>
      </c>
      <c r="H427" s="83">
        <v>46.15</v>
      </c>
      <c r="J427" s="98">
        <v>17.5</v>
      </c>
      <c r="K427" s="132"/>
      <c r="M427" s="132"/>
    </row>
    <row r="428" spans="1:30" x14ac:dyDescent="0.2">
      <c r="B428" s="117" t="s">
        <v>107</v>
      </c>
      <c r="H428" s="110" t="s">
        <v>114</v>
      </c>
      <c r="J428" s="118" t="s">
        <v>132</v>
      </c>
      <c r="K428" s="132"/>
      <c r="M428" s="132"/>
    </row>
    <row r="429" spans="1:30" x14ac:dyDescent="0.2">
      <c r="A429" s="133" t="s">
        <v>90</v>
      </c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Q429" s="132"/>
      <c r="S429" s="132"/>
      <c r="U429" s="132"/>
      <c r="W429" s="132"/>
      <c r="X429" s="132"/>
      <c r="Y429" s="132"/>
      <c r="Z429" s="132"/>
      <c r="AA429" s="132"/>
      <c r="AB429" s="132"/>
      <c r="AC429" s="132"/>
      <c r="AD429" s="132"/>
    </row>
    <row r="430" spans="1:30" x14ac:dyDescent="0.2">
      <c r="A430" s="146" t="s">
        <v>54</v>
      </c>
      <c r="B430" s="124" t="s">
        <v>95</v>
      </c>
      <c r="D430" s="125" t="s">
        <v>105</v>
      </c>
      <c r="F430" s="128" t="s">
        <v>90</v>
      </c>
      <c r="H430" s="128" t="s">
        <v>210</v>
      </c>
      <c r="J430" s="108" t="s">
        <v>6</v>
      </c>
      <c r="K430" s="132"/>
      <c r="L430" s="142">
        <f>COUNTIF(X430:AD430, "WIN")/COUNTA(X430:AD430)</f>
        <v>0.5</v>
      </c>
      <c r="M430" s="132"/>
      <c r="N430" s="130" t="s">
        <v>273</v>
      </c>
      <c r="X430" s="130" t="s">
        <v>273</v>
      </c>
      <c r="Z430" s="134" t="s">
        <v>270</v>
      </c>
      <c r="AB430" s="130" t="s">
        <v>273</v>
      </c>
      <c r="AD430" s="134" t="s">
        <v>270</v>
      </c>
    </row>
    <row r="431" spans="1:30" x14ac:dyDescent="0.2">
      <c r="A431" s="147"/>
      <c r="B431" s="94" t="s">
        <v>254</v>
      </c>
      <c r="D431" s="94" t="s">
        <v>251</v>
      </c>
      <c r="F431" s="119" t="s">
        <v>267</v>
      </c>
      <c r="H431" s="119" t="s">
        <v>265</v>
      </c>
      <c r="J431" s="84" t="s">
        <v>231</v>
      </c>
      <c r="K431" s="132"/>
      <c r="M431" s="132"/>
    </row>
    <row r="432" spans="1:30" x14ac:dyDescent="0.2">
      <c r="A432" s="147">
        <f>SUM(B432:J432)</f>
        <v>65.2</v>
      </c>
      <c r="B432" s="106">
        <v>1.75</v>
      </c>
      <c r="C432" s="149"/>
      <c r="D432" s="126">
        <v>18</v>
      </c>
      <c r="F432" s="98">
        <v>9.4499999999999993</v>
      </c>
      <c r="H432" s="129">
        <v>18</v>
      </c>
      <c r="J432" s="113">
        <v>18</v>
      </c>
      <c r="K432" s="132"/>
      <c r="M432" s="132"/>
      <c r="AD432" s="150"/>
    </row>
    <row r="433" spans="1:30" x14ac:dyDescent="0.2">
      <c r="A433" s="147">
        <f>SUM(B433:J433)</f>
        <v>82.2</v>
      </c>
      <c r="B433" s="106">
        <v>2.5499999999999998</v>
      </c>
      <c r="C433" s="149"/>
      <c r="D433" s="126">
        <v>22.5</v>
      </c>
      <c r="F433" s="98">
        <v>12.15</v>
      </c>
      <c r="H433" s="129">
        <v>22.5</v>
      </c>
      <c r="J433" s="113">
        <v>22.5</v>
      </c>
      <c r="K433" s="132"/>
      <c r="M433" s="132"/>
    </row>
    <row r="434" spans="1:30" x14ac:dyDescent="0.2">
      <c r="A434" s="146">
        <f>SUM(B434:J434)</f>
        <v>100.35</v>
      </c>
      <c r="B434" s="106">
        <v>3.6</v>
      </c>
      <c r="C434" s="149"/>
      <c r="D434" s="126">
        <f>27</f>
        <v>27</v>
      </c>
      <c r="F434" s="98">
        <v>15.75</v>
      </c>
      <c r="H434" s="129">
        <f>27</f>
        <v>27</v>
      </c>
      <c r="J434" s="113">
        <f>27</f>
        <v>27</v>
      </c>
      <c r="K434" s="132"/>
      <c r="M434" s="132"/>
      <c r="AD434" s="150"/>
    </row>
    <row r="435" spans="1:30" x14ac:dyDescent="0.2">
      <c r="A435" s="147">
        <f>SUM(B435:J435)</f>
        <v>117.4</v>
      </c>
      <c r="B435" s="106">
        <v>4.45</v>
      </c>
      <c r="C435" s="149"/>
      <c r="D435" s="126">
        <v>31.5</v>
      </c>
      <c r="F435" s="98">
        <v>18.45</v>
      </c>
      <c r="H435" s="129">
        <v>31.5</v>
      </c>
      <c r="J435" s="113">
        <v>31.5</v>
      </c>
      <c r="K435" s="132"/>
      <c r="M435" s="132"/>
      <c r="N435" s="150"/>
      <c r="AB435" s="145"/>
    </row>
    <row r="436" spans="1:30" x14ac:dyDescent="0.2">
      <c r="B436" s="117" t="s">
        <v>107</v>
      </c>
      <c r="F436" s="118" t="s">
        <v>132</v>
      </c>
      <c r="K436" s="132"/>
      <c r="M436" s="132"/>
      <c r="O436" s="135"/>
      <c r="Q436" s="135"/>
      <c r="S436" s="135"/>
      <c r="U436" s="135"/>
      <c r="W436" s="135"/>
      <c r="Y436" s="135"/>
      <c r="AB436" s="145"/>
    </row>
    <row r="437" spans="1:30" x14ac:dyDescent="0.2">
      <c r="A437" s="133" t="s">
        <v>154</v>
      </c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Q437" s="132"/>
      <c r="S437" s="132"/>
      <c r="U437" s="132"/>
      <c r="W437" s="132"/>
      <c r="X437" s="132"/>
      <c r="Y437" s="132"/>
      <c r="Z437" s="132"/>
      <c r="AA437" s="132"/>
      <c r="AB437" s="153"/>
      <c r="AC437" s="132"/>
      <c r="AD437" s="132"/>
    </row>
    <row r="438" spans="1:30" x14ac:dyDescent="0.2">
      <c r="A438" s="146" t="s">
        <v>54</v>
      </c>
      <c r="B438" s="108" t="s">
        <v>16</v>
      </c>
      <c r="D438" s="108" t="s">
        <v>7</v>
      </c>
      <c r="F438" s="124" t="s">
        <v>89</v>
      </c>
      <c r="H438" s="128" t="s">
        <v>154</v>
      </c>
      <c r="J438" s="124" t="s">
        <v>5</v>
      </c>
      <c r="K438" s="132"/>
      <c r="L438" s="142">
        <f>COUNTIF(X438:AD438, "WIN")/COUNTA(X438:AD438)</f>
        <v>0.75</v>
      </c>
      <c r="M438" s="132"/>
      <c r="N438" s="130" t="s">
        <v>273</v>
      </c>
      <c r="O438" s="150"/>
      <c r="Q438" s="150"/>
      <c r="S438" s="150"/>
      <c r="U438" s="150"/>
      <c r="W438" s="150"/>
      <c r="X438" s="134" t="s">
        <v>270</v>
      </c>
      <c r="Y438" s="150"/>
      <c r="Z438" s="134" t="s">
        <v>270</v>
      </c>
      <c r="AB438" s="134" t="s">
        <v>270</v>
      </c>
      <c r="AC438" s="149"/>
      <c r="AD438" s="130" t="s">
        <v>273</v>
      </c>
    </row>
    <row r="439" spans="1:30" x14ac:dyDescent="0.2">
      <c r="A439" s="147"/>
      <c r="B439" s="84" t="s">
        <v>232</v>
      </c>
      <c r="D439" s="84" t="s">
        <v>230</v>
      </c>
      <c r="F439" s="94" t="s">
        <v>250</v>
      </c>
      <c r="H439" s="119" t="s">
        <v>265</v>
      </c>
      <c r="J439" s="94" t="s">
        <v>250</v>
      </c>
      <c r="K439" s="132"/>
      <c r="M439" s="132"/>
      <c r="O439" s="145"/>
      <c r="Q439" s="145"/>
      <c r="S439" s="145"/>
      <c r="U439" s="145"/>
      <c r="W439" s="145"/>
      <c r="Y439" s="145"/>
    </row>
    <row r="440" spans="1:30" x14ac:dyDescent="0.2">
      <c r="A440" s="147">
        <f>SUM(B440:J440)</f>
        <v>67.400000000000006</v>
      </c>
      <c r="B440" s="104">
        <v>4.8</v>
      </c>
      <c r="D440" s="113">
        <v>13.8</v>
      </c>
      <c r="F440" s="127">
        <v>11.2</v>
      </c>
      <c r="H440" s="130">
        <v>10</v>
      </c>
      <c r="J440" s="93">
        <v>27.6</v>
      </c>
      <c r="K440" s="132"/>
      <c r="M440" s="132"/>
      <c r="N440" s="150"/>
      <c r="O440" s="150"/>
      <c r="Q440" s="150"/>
      <c r="S440" s="150"/>
      <c r="U440" s="150"/>
      <c r="W440" s="150"/>
      <c r="Y440" s="150"/>
      <c r="Z440" s="150"/>
      <c r="AB440" s="145"/>
      <c r="AC440" s="149"/>
    </row>
    <row r="441" spans="1:30" x14ac:dyDescent="0.2">
      <c r="A441" s="147">
        <f>SUM(B441:J441)</f>
        <v>75.550000000000011</v>
      </c>
      <c r="B441" s="104">
        <v>5.85</v>
      </c>
      <c r="D441" s="113">
        <v>18.399999999999999</v>
      </c>
      <c r="F441" s="127">
        <v>11.2</v>
      </c>
      <c r="H441" s="130">
        <v>12.5</v>
      </c>
      <c r="J441" s="93">
        <v>27.6</v>
      </c>
      <c r="K441" s="132"/>
      <c r="M441" s="132"/>
    </row>
    <row r="442" spans="1:30" x14ac:dyDescent="0.2">
      <c r="A442" s="146">
        <f>SUM(B442:J442)</f>
        <v>101.3</v>
      </c>
      <c r="B442" s="104">
        <v>8.1</v>
      </c>
      <c r="D442" s="113">
        <v>23</v>
      </c>
      <c r="F442" s="127">
        <f>16.7</f>
        <v>16.7</v>
      </c>
      <c r="H442" s="130">
        <v>12.5</v>
      </c>
      <c r="J442" s="93">
        <f>41</f>
        <v>41</v>
      </c>
      <c r="K442" s="132"/>
      <c r="M442" s="132"/>
      <c r="N442" s="145"/>
      <c r="AC442" s="149"/>
    </row>
    <row r="443" spans="1:30" x14ac:dyDescent="0.2">
      <c r="A443" s="147">
        <f>SUM(B443:J443)</f>
        <v>107.5</v>
      </c>
      <c r="B443" s="104">
        <v>9.3000000000000007</v>
      </c>
      <c r="D443" s="113">
        <v>27.6</v>
      </c>
      <c r="F443" s="127">
        <v>16.7</v>
      </c>
      <c r="H443" s="130">
        <v>12.5</v>
      </c>
      <c r="J443" s="93">
        <v>41.4</v>
      </c>
      <c r="K443" s="132"/>
      <c r="M443" s="132"/>
      <c r="N443" s="145"/>
      <c r="AB443" s="144"/>
      <c r="AC443" s="149"/>
    </row>
    <row r="444" spans="1:30" x14ac:dyDescent="0.2">
      <c r="B444" s="117" t="s">
        <v>107</v>
      </c>
      <c r="H444" s="111" t="s">
        <v>133</v>
      </c>
      <c r="K444" s="132"/>
      <c r="M444" s="132"/>
      <c r="O444" s="135"/>
      <c r="Q444" s="135"/>
      <c r="S444" s="135"/>
      <c r="U444" s="135"/>
      <c r="W444" s="135"/>
      <c r="Y444" s="135"/>
      <c r="AB444" s="144"/>
    </row>
    <row r="445" spans="1:30" x14ac:dyDescent="0.2">
      <c r="A445" s="133" t="s">
        <v>4</v>
      </c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Q445" s="132"/>
      <c r="S445" s="132"/>
      <c r="U445" s="132"/>
      <c r="W445" s="132"/>
      <c r="X445" s="132"/>
      <c r="Y445" s="132"/>
      <c r="Z445" s="132"/>
      <c r="AA445" s="132"/>
      <c r="AB445" s="140"/>
      <c r="AC445" s="132"/>
      <c r="AD445" s="132"/>
    </row>
    <row r="446" spans="1:30" x14ac:dyDescent="0.2">
      <c r="A446" s="146" t="s">
        <v>54</v>
      </c>
      <c r="B446" s="124" t="s">
        <v>1</v>
      </c>
      <c r="D446" s="124" t="s">
        <v>103</v>
      </c>
      <c r="F446" s="128" t="s">
        <v>4</v>
      </c>
      <c r="H446" s="128" t="s">
        <v>256</v>
      </c>
      <c r="J446" s="128" t="s">
        <v>165</v>
      </c>
      <c r="K446" s="132"/>
      <c r="L446" s="142">
        <f>COUNTIF(X446:AD446, "WIN")/COUNTA(X446:AD446)</f>
        <v>1</v>
      </c>
      <c r="M446" s="132"/>
      <c r="N446" s="134" t="s">
        <v>270</v>
      </c>
      <c r="O446" s="150"/>
      <c r="Q446" s="150"/>
      <c r="S446" s="150"/>
      <c r="U446" s="150"/>
      <c r="W446" s="150"/>
      <c r="X446" s="134" t="s">
        <v>270</v>
      </c>
      <c r="Y446" s="150"/>
      <c r="Z446" s="134" t="s">
        <v>270</v>
      </c>
      <c r="AB446" s="134" t="s">
        <v>270</v>
      </c>
      <c r="AC446" s="149"/>
      <c r="AD446" s="134" t="s">
        <v>270</v>
      </c>
    </row>
    <row r="447" spans="1:30" x14ac:dyDescent="0.2">
      <c r="A447" s="147"/>
      <c r="B447" s="94" t="s">
        <v>250</v>
      </c>
      <c r="D447" s="94" t="s">
        <v>252</v>
      </c>
      <c r="F447" s="119" t="s">
        <v>268</v>
      </c>
      <c r="H447" s="119" t="s">
        <v>265</v>
      </c>
      <c r="J447" s="119" t="s">
        <v>265</v>
      </c>
      <c r="K447" s="132"/>
      <c r="M447" s="132"/>
      <c r="O447" s="144"/>
      <c r="Q447" s="144"/>
      <c r="S447" s="144"/>
      <c r="U447" s="144"/>
      <c r="W447" s="144"/>
      <c r="X447" s="144"/>
      <c r="Y447" s="144"/>
    </row>
    <row r="448" spans="1:30" x14ac:dyDescent="0.2">
      <c r="A448" s="147">
        <f>SUM(B448:J448)</f>
        <v>67.599999999999994</v>
      </c>
      <c r="B448" s="127">
        <v>12</v>
      </c>
      <c r="C448" s="149"/>
      <c r="D448" s="127">
        <v>14</v>
      </c>
      <c r="E448" s="149"/>
      <c r="F448" s="130">
        <v>5.6</v>
      </c>
      <c r="G448" s="149"/>
      <c r="H448" s="129">
        <v>18</v>
      </c>
      <c r="I448" s="149"/>
      <c r="J448" s="129">
        <v>18</v>
      </c>
      <c r="K448" s="132"/>
      <c r="M448" s="132"/>
      <c r="N448" s="150"/>
      <c r="O448" s="144"/>
      <c r="Q448" s="144"/>
      <c r="S448" s="144"/>
      <c r="U448" s="144"/>
      <c r="W448" s="144"/>
      <c r="X448" s="144"/>
      <c r="Y448" s="144"/>
      <c r="AC448" s="149"/>
    </row>
    <row r="449" spans="1:10" x14ac:dyDescent="0.2">
      <c r="A449" s="147">
        <f>SUM(B449:J449)</f>
        <v>76.599999999999994</v>
      </c>
      <c r="B449" s="127">
        <v>12</v>
      </c>
      <c r="C449" s="149"/>
      <c r="D449" s="127">
        <v>14</v>
      </c>
      <c r="E449" s="149"/>
      <c r="F449" s="130">
        <v>5.6</v>
      </c>
      <c r="G449" s="149"/>
      <c r="H449" s="129">
        <v>22.5</v>
      </c>
      <c r="I449" s="149"/>
      <c r="J449" s="129">
        <v>22.5</v>
      </c>
    </row>
    <row r="450" spans="1:10" x14ac:dyDescent="0.2">
      <c r="A450" s="146">
        <f>SUM(B450:J450)</f>
        <v>105.6</v>
      </c>
      <c r="B450" s="127">
        <v>18</v>
      </c>
      <c r="C450" s="149"/>
      <c r="D450" s="127">
        <f>25.2</f>
        <v>25.2</v>
      </c>
      <c r="E450" s="149"/>
      <c r="F450" s="130">
        <v>8.4</v>
      </c>
      <c r="G450" s="149"/>
      <c r="H450" s="129">
        <f>27</f>
        <v>27</v>
      </c>
      <c r="I450" s="149"/>
      <c r="J450" s="129">
        <f>27</f>
        <v>27</v>
      </c>
    </row>
    <row r="451" spans="1:10" x14ac:dyDescent="0.2">
      <c r="A451" s="147">
        <f>SUM(B451:J451)</f>
        <v>114.9</v>
      </c>
      <c r="B451" s="127">
        <v>18</v>
      </c>
      <c r="C451" s="149"/>
      <c r="D451" s="127">
        <v>25.5</v>
      </c>
      <c r="E451" s="149"/>
      <c r="F451" s="130">
        <v>8.4</v>
      </c>
      <c r="G451" s="149"/>
      <c r="H451" s="129">
        <v>31.5</v>
      </c>
      <c r="I451" s="149"/>
      <c r="J451" s="129">
        <v>31.5</v>
      </c>
    </row>
    <row r="452" spans="1:10" x14ac:dyDescent="0.2">
      <c r="B452" s="117" t="s">
        <v>107</v>
      </c>
      <c r="F452" s="120" t="s">
        <v>86</v>
      </c>
    </row>
  </sheetData>
  <conditionalFormatting sqref="AI8:AL8 AI9:AK9 AH2:AL7">
    <cfRule type="colorScale" priority="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pageMargins left="0.7" right="0.7" top="0.75" bottom="0.75" header="0.3" footer="0.3"/>
  <pageSetup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79E3-136D-1047-B0CE-BBE8991ADEBD}">
  <dimension ref="A1:AB47"/>
  <sheetViews>
    <sheetView zoomScale="85" zoomScaleNormal="85" workbookViewId="0">
      <pane xSplit="9" topLeftCell="L1" activePane="topRight" state="frozen"/>
      <selection pane="topRight" activeCell="S36" sqref="S36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161" customWidth="1"/>
    <col min="9" max="9" width="2.28515625" style="202" customWidth="1"/>
    <col min="12" max="12" width="9.14453125" style="202" bestFit="1" customWidth="1"/>
    <col min="13" max="13" width="8.47265625" style="202" bestFit="1" customWidth="1"/>
    <col min="14" max="14" width="8.203125" style="202" bestFit="1" customWidth="1"/>
    <col min="15" max="15" width="8.47265625" style="202" bestFit="1" customWidth="1"/>
    <col min="16" max="16" width="8.7421875" style="202" bestFit="1" customWidth="1"/>
    <col min="17" max="17" width="2.28515625" style="202" customWidth="1"/>
    <col min="18" max="20" width="9.01171875" style="161" bestFit="1" customWidth="1"/>
    <col min="21" max="21" width="2.28515625" style="202" customWidth="1"/>
    <col min="22" max="28" width="9.01171875" style="161" bestFit="1" customWidth="1"/>
    <col min="29" max="355" width="9.01171875" style="5" bestFit="1" customWidth="1"/>
    <col min="356" max="356" width="0" style="5" hidden="1" customWidth="1"/>
    <col min="357" max="380" width="0" style="5" hidden="1" bestFit="1" customWidth="1"/>
    <col min="381" max="16384" width="0" style="5" hidden="1"/>
  </cols>
  <sheetData>
    <row r="1" spans="1:28" x14ac:dyDescent="0.2">
      <c r="A1" s="161" t="s">
        <v>353</v>
      </c>
      <c r="B1" s="161"/>
      <c r="H1" s="5"/>
      <c r="L1" s="200" t="s">
        <v>660</v>
      </c>
      <c r="M1" s="199"/>
      <c r="O1" s="199"/>
      <c r="R1" s="198" t="s">
        <v>661</v>
      </c>
      <c r="S1" s="198"/>
      <c r="T1" s="198"/>
      <c r="V1" s="198"/>
      <c r="W1" s="198"/>
      <c r="X1" s="198"/>
      <c r="Y1" s="198"/>
      <c r="Z1" s="198"/>
      <c r="AA1" s="198"/>
      <c r="AB1" s="198"/>
    </row>
    <row r="2" spans="1:28" ht="14.25" customHeight="1" x14ac:dyDescent="0.2">
      <c r="A2" s="161"/>
      <c r="I2" s="199"/>
      <c r="L2" s="57" t="s">
        <v>663</v>
      </c>
      <c r="M2" s="57" t="s">
        <v>664</v>
      </c>
      <c r="N2" s="57" t="s">
        <v>665</v>
      </c>
      <c r="O2" s="57" t="s">
        <v>564</v>
      </c>
      <c r="P2" s="57" t="s">
        <v>666</v>
      </c>
      <c r="Q2" s="199"/>
      <c r="R2" s="57" t="s">
        <v>667</v>
      </c>
      <c r="S2" s="57" t="s">
        <v>668</v>
      </c>
      <c r="T2" s="57" t="s">
        <v>599</v>
      </c>
      <c r="U2" s="199"/>
    </row>
    <row r="3" spans="1:28" ht="14.25" customHeight="1" x14ac:dyDescent="0.2">
      <c r="A3" s="57" t="s">
        <v>695</v>
      </c>
      <c r="B3" s="179" t="s">
        <v>52</v>
      </c>
      <c r="C3" s="128" t="s">
        <v>90</v>
      </c>
      <c r="D3" s="218" t="s">
        <v>150</v>
      </c>
      <c r="E3" s="218" t="s">
        <v>151</v>
      </c>
      <c r="F3" s="42" t="s">
        <v>498</v>
      </c>
      <c r="G3" s="216" t="s">
        <v>87</v>
      </c>
      <c r="H3" s="175" t="e">
        <f>H20</f>
        <v>#DIV/0!</v>
      </c>
      <c r="I3" s="199"/>
      <c r="L3" s="203" t="s">
        <v>489</v>
      </c>
      <c r="M3" s="179" t="s">
        <v>52</v>
      </c>
      <c r="N3" s="203" t="s">
        <v>489</v>
      </c>
      <c r="O3" s="179" t="s">
        <v>490</v>
      </c>
      <c r="P3" s="179" t="s">
        <v>52</v>
      </c>
      <c r="Q3" s="199"/>
      <c r="R3" s="179" t="s">
        <v>489</v>
      </c>
      <c r="S3" s="179" t="s">
        <v>52</v>
      </c>
      <c r="T3" s="203" t="s">
        <v>368</v>
      </c>
      <c r="U3" s="199"/>
    </row>
    <row r="4" spans="1:28" x14ac:dyDescent="0.2">
      <c r="A4" s="57" t="s">
        <v>696</v>
      </c>
      <c r="B4" s="203" t="s">
        <v>368</v>
      </c>
      <c r="C4" s="19" t="s">
        <v>88</v>
      </c>
      <c r="D4" s="6" t="s">
        <v>599</v>
      </c>
      <c r="E4" s="19" t="s">
        <v>386</v>
      </c>
      <c r="F4" s="216" t="s">
        <v>382</v>
      </c>
      <c r="G4" s="6" t="s">
        <v>348</v>
      </c>
      <c r="H4" s="65">
        <f>H23</f>
        <v>0.5714285714285714</v>
      </c>
      <c r="I4" s="200"/>
      <c r="L4" s="128" t="s">
        <v>90</v>
      </c>
      <c r="M4" s="42" t="s">
        <v>149</v>
      </c>
      <c r="N4" s="19" t="s">
        <v>198</v>
      </c>
      <c r="O4" s="6" t="s">
        <v>209</v>
      </c>
      <c r="P4" s="218" t="s">
        <v>1</v>
      </c>
      <c r="Q4" s="200"/>
      <c r="R4" s="42" t="s">
        <v>149</v>
      </c>
      <c r="S4" s="128" t="s">
        <v>90</v>
      </c>
      <c r="T4" s="19" t="s">
        <v>88</v>
      </c>
      <c r="U4" s="200"/>
    </row>
    <row r="5" spans="1:28" x14ac:dyDescent="0.2">
      <c r="A5" s="57" t="s">
        <v>665</v>
      </c>
      <c r="B5" s="203" t="s">
        <v>489</v>
      </c>
      <c r="C5" s="19" t="s">
        <v>198</v>
      </c>
      <c r="D5" s="42" t="s">
        <v>199</v>
      </c>
      <c r="E5" s="215" t="s">
        <v>543</v>
      </c>
      <c r="F5" s="250" t="s">
        <v>201</v>
      </c>
      <c r="G5" s="42" t="s">
        <v>372</v>
      </c>
      <c r="H5" s="65">
        <f>H27</f>
        <v>0.2857142857142857</v>
      </c>
      <c r="I5" s="200"/>
      <c r="L5" s="19" t="s">
        <v>88</v>
      </c>
      <c r="M5" s="218" t="s">
        <v>378</v>
      </c>
      <c r="N5" s="42" t="s">
        <v>199</v>
      </c>
      <c r="O5" s="6" t="s">
        <v>210</v>
      </c>
      <c r="P5" s="6" t="s">
        <v>2</v>
      </c>
      <c r="Q5" s="200"/>
      <c r="R5" s="128" t="s">
        <v>90</v>
      </c>
      <c r="S5" s="218" t="s">
        <v>150</v>
      </c>
      <c r="T5" s="6" t="s">
        <v>599</v>
      </c>
      <c r="U5" s="200"/>
    </row>
    <row r="6" spans="1:28" x14ac:dyDescent="0.2">
      <c r="A6" s="57" t="s">
        <v>649</v>
      </c>
      <c r="B6" s="179" t="s">
        <v>490</v>
      </c>
      <c r="C6" s="6" t="s">
        <v>209</v>
      </c>
      <c r="D6" s="6" t="s">
        <v>376</v>
      </c>
      <c r="E6" s="6" t="s">
        <v>284</v>
      </c>
      <c r="F6" s="19" t="s">
        <v>697</v>
      </c>
      <c r="G6" s="42" t="s">
        <v>213</v>
      </c>
      <c r="H6" s="210">
        <f>H31</f>
        <v>0.5</v>
      </c>
      <c r="I6" s="200"/>
      <c r="L6" s="19" t="s">
        <v>373</v>
      </c>
      <c r="M6" s="218" t="s">
        <v>275</v>
      </c>
      <c r="N6" s="215" t="s">
        <v>543</v>
      </c>
      <c r="O6" s="19" t="s">
        <v>211</v>
      </c>
      <c r="P6" s="219" t="s">
        <v>520</v>
      </c>
      <c r="Q6" s="200"/>
      <c r="R6" s="42" t="s">
        <v>202</v>
      </c>
      <c r="S6" s="42" t="s">
        <v>463</v>
      </c>
      <c r="T6" s="19" t="s">
        <v>89</v>
      </c>
      <c r="U6" s="200"/>
    </row>
    <row r="7" spans="1:28" x14ac:dyDescent="0.2">
      <c r="A7" s="57" t="s">
        <v>698</v>
      </c>
      <c r="B7" s="179" t="s">
        <v>52</v>
      </c>
      <c r="C7" s="42" t="s">
        <v>149</v>
      </c>
      <c r="D7" s="6" t="s">
        <v>2</v>
      </c>
      <c r="E7" s="219" t="s">
        <v>520</v>
      </c>
      <c r="F7" s="219" t="s">
        <v>164</v>
      </c>
      <c r="G7" s="218" t="s">
        <v>1</v>
      </c>
      <c r="H7" s="65" t="e">
        <f>H38</f>
        <v>#DIV/0!</v>
      </c>
      <c r="I7" s="200"/>
      <c r="L7" s="6" t="s">
        <v>472</v>
      </c>
      <c r="M7" s="216" t="s">
        <v>375</v>
      </c>
      <c r="N7" s="250" t="s">
        <v>201</v>
      </c>
      <c r="O7" s="6" t="s">
        <v>212</v>
      </c>
      <c r="P7" s="42" t="s">
        <v>498</v>
      </c>
      <c r="Q7" s="200"/>
      <c r="R7" s="216" t="s">
        <v>380</v>
      </c>
      <c r="S7" s="218" t="s">
        <v>151</v>
      </c>
      <c r="T7" s="216" t="s">
        <v>153</v>
      </c>
      <c r="U7" s="200"/>
    </row>
    <row r="8" spans="1:28" x14ac:dyDescent="0.2">
      <c r="I8" s="200"/>
      <c r="L8" s="216" t="s">
        <v>499</v>
      </c>
      <c r="M8" s="6" t="s">
        <v>348</v>
      </c>
      <c r="N8" s="42" t="s">
        <v>372</v>
      </c>
      <c r="O8" s="42" t="s">
        <v>213</v>
      </c>
      <c r="P8" s="218" t="s">
        <v>281</v>
      </c>
      <c r="Q8" s="200"/>
      <c r="R8" s="218" t="s">
        <v>1</v>
      </c>
      <c r="S8" s="216" t="s">
        <v>87</v>
      </c>
      <c r="T8" s="6" t="s">
        <v>348</v>
      </c>
      <c r="U8" s="200"/>
    </row>
    <row r="9" spans="1:28" x14ac:dyDescent="0.2">
      <c r="A9" s="2"/>
      <c r="B9" s="3"/>
      <c r="C9" s="252"/>
      <c r="D9" s="252"/>
      <c r="E9" s="253"/>
      <c r="F9" s="252"/>
      <c r="G9" s="253"/>
      <c r="H9" s="2"/>
      <c r="I9" s="199"/>
      <c r="L9" s="65">
        <f>COUNTIF(L$10:L$52, "LOSE")/(COUNTIF(L$10:L$52, "WIN")+COUNTIF(L$10:L$52, "LOSE"))</f>
        <v>0.7142857142857143</v>
      </c>
      <c r="M9" s="65">
        <f>COUNTIF(M$10:M$52, "LOSE")/(COUNTIF(M$10:M$52, "WIN")+COUNTIF(M$10:M$52, "LOSE"))</f>
        <v>0.18181818181818182</v>
      </c>
      <c r="N9" s="65">
        <f>COUNTIF(N$10:N$52, "LOSE")/(COUNTIF(N$10:N$52, "WIN")+COUNTIF(N$10:N$52, "LOSE"))</f>
        <v>0.19047619047619047</v>
      </c>
      <c r="O9" s="65">
        <f>COUNTIF(O$10:O$52, "LOSE")/(COUNTIF(O$10:O$52, "WIN")+COUNTIF(O$10:O$52, "LOSE"))</f>
        <v>0.11764705882352941</v>
      </c>
      <c r="P9" s="65">
        <f>COUNTIF(P$10:P$52, "LOSE")/(COUNTIF(P$10:P$52, "WIN")+COUNTIF(P$10:P$52, "LOSE"))</f>
        <v>0.88888888888888884</v>
      </c>
      <c r="Q9" s="199"/>
      <c r="R9" s="65">
        <f>COUNTIF(T$10:T$52, "LOSE")/(COUNTIF(T$10:T$52, "WIN")+COUNTIF(T$10:T$52, "LOSE"))</f>
        <v>0.5</v>
      </c>
      <c r="S9" s="65">
        <f>COUNTIF(S$10:S$52, "LOSE")/(COUNTIF(S$10:S$52, "WIN")+COUNTIF(S$10:S$52, "LOSE"))</f>
        <v>0.66666666666666663</v>
      </c>
      <c r="T9" s="65">
        <f>COUNTIF(R$10:R$52, "LOSE")/(COUNTIF(R$10:R$52, "WIN")+COUNTIF(R$10:R$52, "LOSE"))</f>
        <v>0.77272727272727271</v>
      </c>
      <c r="U9" s="199"/>
      <c r="V9" s="65" t="e">
        <f t="shared" ref="V9:AB9" si="0">COUNTIF(V$10:V$52, "LOSE")/(COUNTIF(V$10:V$52, "WIN")+COUNTIF(V$10:V$52, "LOSE"))</f>
        <v>#DIV/0!</v>
      </c>
      <c r="W9" s="65">
        <f t="shared" si="0"/>
        <v>0.5</v>
      </c>
      <c r="X9" s="65" t="e">
        <f t="shared" si="0"/>
        <v>#DIV/0!</v>
      </c>
      <c r="Y9" s="65" t="e">
        <f t="shared" si="0"/>
        <v>#DIV/0!</v>
      </c>
      <c r="Z9" s="65" t="e">
        <f t="shared" si="0"/>
        <v>#DIV/0!</v>
      </c>
      <c r="AA9" s="65" t="e">
        <f t="shared" si="0"/>
        <v>#DIV/0!</v>
      </c>
      <c r="AB9" s="65" t="e">
        <f t="shared" si="0"/>
        <v>#DIV/0!</v>
      </c>
    </row>
    <row r="10" spans="1:28" s="202" customFormat="1" x14ac:dyDescent="0.2">
      <c r="A10" s="200"/>
      <c r="B10" s="200"/>
      <c r="C10" s="199"/>
      <c r="D10" s="199"/>
      <c r="E10" s="199"/>
      <c r="F10" s="199"/>
      <c r="G10" s="199"/>
      <c r="H10" s="200"/>
      <c r="I10" s="199"/>
      <c r="L10" s="199"/>
      <c r="M10" s="199"/>
      <c r="N10" s="199"/>
      <c r="O10" s="199"/>
      <c r="P10" s="199"/>
      <c r="Q10" s="199"/>
      <c r="U10" s="199"/>
    </row>
    <row r="11" spans="1:28" x14ac:dyDescent="0.2">
      <c r="A11" s="57" t="s">
        <v>663</v>
      </c>
      <c r="B11" s="203" t="s">
        <v>489</v>
      </c>
      <c r="C11" s="128" t="s">
        <v>90</v>
      </c>
      <c r="D11" s="19" t="s">
        <v>88</v>
      </c>
      <c r="E11" s="19" t="s">
        <v>373</v>
      </c>
      <c r="F11" s="6" t="s">
        <v>472</v>
      </c>
      <c r="G11" s="216" t="s">
        <v>499</v>
      </c>
      <c r="H11" s="65">
        <f t="shared" ref="H11:H19" si="1">COUNTIF(I11:AK11, "WIN")/(COUNTIF(I11:AK11, "WIN")+COUNTIF(I11:AK11, "LOSE"))</f>
        <v>0.5714285714285714</v>
      </c>
      <c r="J11" s="5"/>
      <c r="K11" s="5"/>
      <c r="L11" s="322" t="s">
        <v>384</v>
      </c>
      <c r="M11" s="321" t="s">
        <v>270</v>
      </c>
      <c r="N11" s="321" t="s">
        <v>270</v>
      </c>
      <c r="O11" s="321" t="s">
        <v>270</v>
      </c>
      <c r="P11" s="320" t="s">
        <v>273</v>
      </c>
      <c r="Q11" s="199"/>
      <c r="R11" s="320" t="s">
        <v>273</v>
      </c>
      <c r="S11" s="321" t="s">
        <v>270</v>
      </c>
      <c r="T11" s="320" t="s">
        <v>273</v>
      </c>
      <c r="U11" s="199"/>
    </row>
    <row r="12" spans="1:28" x14ac:dyDescent="0.2">
      <c r="A12" s="57" t="s">
        <v>699</v>
      </c>
      <c r="B12" s="203" t="s">
        <v>489</v>
      </c>
      <c r="C12" s="128" t="s">
        <v>90</v>
      </c>
      <c r="D12" s="19" t="s">
        <v>88</v>
      </c>
      <c r="E12" s="19" t="s">
        <v>373</v>
      </c>
      <c r="F12" s="42" t="s">
        <v>372</v>
      </c>
      <c r="G12" s="216" t="s">
        <v>499</v>
      </c>
      <c r="H12" s="65">
        <f t="shared" si="1"/>
        <v>0.625</v>
      </c>
      <c r="J12" s="5"/>
      <c r="K12" s="5"/>
      <c r="L12" s="321" t="s">
        <v>270</v>
      </c>
      <c r="M12" s="321" t="s">
        <v>270</v>
      </c>
      <c r="N12" s="321" t="s">
        <v>270</v>
      </c>
      <c r="O12" s="321" t="s">
        <v>270</v>
      </c>
      <c r="P12" s="320" t="s">
        <v>273</v>
      </c>
      <c r="Q12" s="199"/>
      <c r="R12" s="320" t="s">
        <v>273</v>
      </c>
      <c r="S12" s="321" t="s">
        <v>270</v>
      </c>
      <c r="T12" s="320" t="s">
        <v>273</v>
      </c>
      <c r="U12" s="199"/>
    </row>
    <row r="13" spans="1:28" x14ac:dyDescent="0.2">
      <c r="A13" s="57" t="s">
        <v>700</v>
      </c>
      <c r="B13" s="203" t="s">
        <v>489</v>
      </c>
      <c r="C13" s="128" t="s">
        <v>90</v>
      </c>
      <c r="D13" s="19" t="s">
        <v>88</v>
      </c>
      <c r="E13" s="42" t="s">
        <v>542</v>
      </c>
      <c r="F13" s="6" t="s">
        <v>472</v>
      </c>
      <c r="G13" s="216" t="s">
        <v>380</v>
      </c>
      <c r="H13" s="65">
        <f t="shared" si="1"/>
        <v>0.625</v>
      </c>
      <c r="J13" s="5"/>
      <c r="K13" s="5"/>
      <c r="L13" s="321" t="s">
        <v>270</v>
      </c>
      <c r="M13" s="321" t="s">
        <v>270</v>
      </c>
      <c r="N13" s="321" t="s">
        <v>270</v>
      </c>
      <c r="O13" s="321" t="s">
        <v>270</v>
      </c>
      <c r="P13" s="320" t="s">
        <v>273</v>
      </c>
      <c r="Q13" s="199"/>
      <c r="R13" s="320" t="s">
        <v>273</v>
      </c>
      <c r="S13" s="321" t="s">
        <v>270</v>
      </c>
      <c r="T13" s="320" t="s">
        <v>273</v>
      </c>
      <c r="U13" s="199"/>
    </row>
    <row r="14" spans="1:28" x14ac:dyDescent="0.2">
      <c r="A14" s="57" t="s">
        <v>701</v>
      </c>
      <c r="B14" s="203" t="s">
        <v>489</v>
      </c>
      <c r="C14" s="128" t="s">
        <v>90</v>
      </c>
      <c r="D14" s="19" t="s">
        <v>88</v>
      </c>
      <c r="E14" s="42" t="s">
        <v>463</v>
      </c>
      <c r="F14" s="215" t="s">
        <v>657</v>
      </c>
      <c r="G14" s="216" t="s">
        <v>87</v>
      </c>
      <c r="H14" s="65">
        <f t="shared" si="1"/>
        <v>0.5</v>
      </c>
      <c r="J14" s="5"/>
      <c r="K14" s="5"/>
      <c r="L14" s="320" t="s">
        <v>273</v>
      </c>
      <c r="M14" s="321" t="s">
        <v>270</v>
      </c>
      <c r="N14" s="321" t="s">
        <v>270</v>
      </c>
      <c r="O14" s="320" t="s">
        <v>273</v>
      </c>
      <c r="P14" s="320" t="s">
        <v>273</v>
      </c>
      <c r="Q14" s="199"/>
      <c r="R14" s="320" t="s">
        <v>273</v>
      </c>
      <c r="S14" s="321" t="s">
        <v>270</v>
      </c>
      <c r="T14" s="321" t="s">
        <v>270</v>
      </c>
      <c r="U14" s="199"/>
    </row>
    <row r="15" spans="1:28" x14ac:dyDescent="0.2">
      <c r="A15" s="57" t="s">
        <v>702</v>
      </c>
      <c r="B15" s="203" t="s">
        <v>489</v>
      </c>
      <c r="C15" s="128" t="s">
        <v>90</v>
      </c>
      <c r="D15" s="19" t="s">
        <v>88</v>
      </c>
      <c r="E15" s="42" t="s">
        <v>498</v>
      </c>
      <c r="F15" s="215" t="s">
        <v>657</v>
      </c>
      <c r="G15" s="216" t="s">
        <v>87</v>
      </c>
      <c r="H15" s="65">
        <f t="shared" si="1"/>
        <v>0.66666666666666663</v>
      </c>
      <c r="J15" s="5"/>
      <c r="K15" s="5"/>
      <c r="L15" s="321" t="s">
        <v>270</v>
      </c>
      <c r="M15" s="321" t="s">
        <v>270</v>
      </c>
      <c r="N15" s="321" t="s">
        <v>270</v>
      </c>
      <c r="O15" s="321" t="s">
        <v>270</v>
      </c>
      <c r="P15" s="320" t="s">
        <v>273</v>
      </c>
      <c r="Q15" s="199"/>
      <c r="R15" s="320" t="s">
        <v>273</v>
      </c>
      <c r="S15" s="322" t="s">
        <v>605</v>
      </c>
      <c r="T15" s="322" t="s">
        <v>605</v>
      </c>
      <c r="U15" s="199"/>
    </row>
    <row r="16" spans="1:28" x14ac:dyDescent="0.2">
      <c r="A16" s="57" t="s">
        <v>703</v>
      </c>
      <c r="B16" s="203" t="s">
        <v>489</v>
      </c>
      <c r="C16" s="128" t="s">
        <v>90</v>
      </c>
      <c r="D16" s="19" t="s">
        <v>88</v>
      </c>
      <c r="E16" s="216" t="s">
        <v>380</v>
      </c>
      <c r="F16" s="215" t="s">
        <v>657</v>
      </c>
      <c r="G16" s="6" t="s">
        <v>599</v>
      </c>
      <c r="H16" s="65">
        <f t="shared" si="1"/>
        <v>0.125</v>
      </c>
      <c r="J16" s="5"/>
      <c r="K16" s="5"/>
      <c r="L16" s="320" t="s">
        <v>273</v>
      </c>
      <c r="M16" s="320" t="s">
        <v>273</v>
      </c>
      <c r="N16" s="320" t="s">
        <v>273</v>
      </c>
      <c r="O16" s="321" t="s">
        <v>270</v>
      </c>
      <c r="P16" s="320" t="s">
        <v>273</v>
      </c>
      <c r="Q16" s="199"/>
      <c r="R16" s="320" t="s">
        <v>273</v>
      </c>
      <c r="S16" s="320" t="s">
        <v>273</v>
      </c>
      <c r="T16" s="320" t="s">
        <v>273</v>
      </c>
      <c r="U16" s="199"/>
    </row>
    <row r="17" spans="1:28" x14ac:dyDescent="0.2">
      <c r="A17" s="57" t="s">
        <v>703</v>
      </c>
      <c r="B17" s="203" t="s">
        <v>489</v>
      </c>
      <c r="C17" s="128" t="s">
        <v>90</v>
      </c>
      <c r="D17" s="19" t="s">
        <v>88</v>
      </c>
      <c r="E17" s="216" t="s">
        <v>380</v>
      </c>
      <c r="F17" s="215" t="s">
        <v>657</v>
      </c>
      <c r="G17" s="19" t="s">
        <v>95</v>
      </c>
      <c r="H17" s="65">
        <f t="shared" si="1"/>
        <v>0.375</v>
      </c>
      <c r="J17" s="5"/>
      <c r="K17" s="5"/>
      <c r="L17" s="320" t="s">
        <v>273</v>
      </c>
      <c r="M17" s="321" t="s">
        <v>270</v>
      </c>
      <c r="N17" s="321" t="s">
        <v>270</v>
      </c>
      <c r="O17" s="321" t="s">
        <v>270</v>
      </c>
      <c r="P17" s="320" t="s">
        <v>273</v>
      </c>
      <c r="Q17" s="199"/>
      <c r="R17" s="320" t="s">
        <v>273</v>
      </c>
      <c r="S17" s="320" t="s">
        <v>273</v>
      </c>
      <c r="T17" s="320" t="s">
        <v>273</v>
      </c>
      <c r="U17" s="199"/>
    </row>
    <row r="18" spans="1:28" x14ac:dyDescent="0.2">
      <c r="A18" s="57" t="s">
        <v>704</v>
      </c>
      <c r="B18" s="179" t="s">
        <v>52</v>
      </c>
      <c r="C18" s="128" t="s">
        <v>90</v>
      </c>
      <c r="D18" s="218" t="s">
        <v>150</v>
      </c>
      <c r="E18" s="218" t="s">
        <v>151</v>
      </c>
      <c r="F18" s="42" t="s">
        <v>463</v>
      </c>
      <c r="G18" s="216" t="s">
        <v>87</v>
      </c>
      <c r="H18" s="65">
        <f t="shared" si="1"/>
        <v>0.625</v>
      </c>
      <c r="J18" s="5"/>
      <c r="K18" s="5"/>
      <c r="L18" s="320" t="s">
        <v>273</v>
      </c>
      <c r="M18" s="321" t="s">
        <v>270</v>
      </c>
      <c r="N18" s="321" t="s">
        <v>270</v>
      </c>
      <c r="O18" s="321" t="s">
        <v>270</v>
      </c>
      <c r="P18" s="320" t="s">
        <v>273</v>
      </c>
      <c r="Q18" s="199"/>
      <c r="R18" s="320" t="s">
        <v>273</v>
      </c>
      <c r="S18" s="321" t="s">
        <v>270</v>
      </c>
      <c r="T18" s="321" t="s">
        <v>270</v>
      </c>
      <c r="U18" s="199"/>
    </row>
    <row r="19" spans="1:28" x14ac:dyDescent="0.2">
      <c r="A19" s="57" t="s">
        <v>705</v>
      </c>
      <c r="B19" s="179" t="s">
        <v>52</v>
      </c>
      <c r="C19" s="42" t="s">
        <v>149</v>
      </c>
      <c r="D19" s="218" t="s">
        <v>150</v>
      </c>
      <c r="E19" s="218" t="s">
        <v>151</v>
      </c>
      <c r="F19" s="216" t="s">
        <v>87</v>
      </c>
      <c r="G19" s="128" t="s">
        <v>90</v>
      </c>
      <c r="H19" s="65">
        <f t="shared" si="1"/>
        <v>0.625</v>
      </c>
      <c r="J19" s="5"/>
      <c r="K19" s="5"/>
      <c r="L19" s="320" t="s">
        <v>273</v>
      </c>
      <c r="M19" s="321" t="s">
        <v>270</v>
      </c>
      <c r="N19" s="321" t="s">
        <v>270</v>
      </c>
      <c r="O19" s="321" t="s">
        <v>270</v>
      </c>
      <c r="P19" s="320" t="s">
        <v>273</v>
      </c>
      <c r="Q19" s="199"/>
      <c r="R19" s="320" t="s">
        <v>273</v>
      </c>
      <c r="S19" s="321" t="s">
        <v>270</v>
      </c>
      <c r="T19" s="321" t="s">
        <v>270</v>
      </c>
      <c r="U19" s="199"/>
    </row>
    <row r="20" spans="1:28" x14ac:dyDescent="0.2">
      <c r="A20" s="57" t="s">
        <v>695</v>
      </c>
      <c r="B20" s="179" t="s">
        <v>52</v>
      </c>
      <c r="C20" s="128" t="s">
        <v>90</v>
      </c>
      <c r="D20" s="218" t="s">
        <v>150</v>
      </c>
      <c r="E20" s="218" t="s">
        <v>151</v>
      </c>
      <c r="F20" s="42" t="s">
        <v>498</v>
      </c>
      <c r="G20" s="216" t="s">
        <v>87</v>
      </c>
      <c r="H20" s="65" t="e">
        <f>COUNTIF(I20:AK20, "WIN")/(COUNTIF(I20:AK20, "WIN")+COUNTIF(I20:AK20, "LOSE"))</f>
        <v>#DIV/0!</v>
      </c>
      <c r="J20" s="5"/>
      <c r="K20" s="5"/>
      <c r="L20" s="161"/>
      <c r="M20" s="161"/>
      <c r="N20" s="161"/>
      <c r="O20" s="161"/>
      <c r="P20" s="161"/>
      <c r="Q20" s="199"/>
      <c r="U20" s="199"/>
    </row>
    <row r="21" spans="1:28" s="202" customFormat="1" ht="15" customHeight="1" x14ac:dyDescent="0.2"/>
    <row r="22" spans="1:28" x14ac:dyDescent="0.2">
      <c r="A22" s="57" t="s">
        <v>664</v>
      </c>
      <c r="B22" s="179" t="s">
        <v>52</v>
      </c>
      <c r="C22" s="42" t="s">
        <v>149</v>
      </c>
      <c r="D22" s="218" t="s">
        <v>378</v>
      </c>
      <c r="E22" s="218" t="s">
        <v>275</v>
      </c>
      <c r="F22" s="216" t="s">
        <v>375</v>
      </c>
      <c r="G22" s="6" t="s">
        <v>348</v>
      </c>
      <c r="H22" s="65">
        <f>COUNTIF(I22:AK22, "WIN")/(COUNTIF(I22:AK22, "WIN")+COUNTIF(I22:AK22, "LOSE"))</f>
        <v>0.125</v>
      </c>
      <c r="J22" s="5"/>
      <c r="K22" s="5"/>
      <c r="L22" s="320" t="s">
        <v>273</v>
      </c>
      <c r="M22" s="320" t="s">
        <v>273</v>
      </c>
      <c r="N22" s="320" t="s">
        <v>273</v>
      </c>
      <c r="O22" s="321" t="s">
        <v>270</v>
      </c>
      <c r="P22" s="320" t="s">
        <v>273</v>
      </c>
      <c r="Q22" s="199"/>
      <c r="R22" s="320" t="s">
        <v>273</v>
      </c>
      <c r="S22" s="320" t="s">
        <v>273</v>
      </c>
      <c r="T22" s="320" t="s">
        <v>273</v>
      </c>
      <c r="U22" s="199"/>
    </row>
    <row r="23" spans="1:28" x14ac:dyDescent="0.2">
      <c r="A23" s="57" t="s">
        <v>696</v>
      </c>
      <c r="B23" s="203" t="s">
        <v>368</v>
      </c>
      <c r="C23" s="19" t="s">
        <v>88</v>
      </c>
      <c r="D23" s="6" t="s">
        <v>599</v>
      </c>
      <c r="E23" s="19" t="s">
        <v>386</v>
      </c>
      <c r="F23" s="216" t="s">
        <v>382</v>
      </c>
      <c r="G23" s="6" t="s">
        <v>348</v>
      </c>
      <c r="H23" s="65">
        <f>COUNTIF(I23:AK23, "WIN")/(COUNTIF(I23:AK23, "WIN")+COUNTIF(I23:AK23, "LOSE"))</f>
        <v>0.5714285714285714</v>
      </c>
      <c r="J23" s="5"/>
      <c r="K23" s="5"/>
      <c r="L23" s="320" t="s">
        <v>273</v>
      </c>
      <c r="M23" s="321" t="s">
        <v>270</v>
      </c>
      <c r="N23" s="321" t="s">
        <v>270</v>
      </c>
      <c r="O23" s="321" t="s">
        <v>270</v>
      </c>
      <c r="P23" s="320" t="s">
        <v>273</v>
      </c>
      <c r="Q23" s="199"/>
      <c r="R23" s="321" t="s">
        <v>270</v>
      </c>
      <c r="S23" s="320" t="s">
        <v>273</v>
      </c>
      <c r="T23" s="322" t="s">
        <v>384</v>
      </c>
      <c r="U23" s="199"/>
    </row>
    <row r="24" spans="1:28" x14ac:dyDescent="0.2">
      <c r="A24" s="57" t="s">
        <v>716</v>
      </c>
      <c r="B24" s="203" t="s">
        <v>368</v>
      </c>
      <c r="C24" s="19" t="s">
        <v>88</v>
      </c>
      <c r="D24" s="216" t="s">
        <v>382</v>
      </c>
      <c r="E24" s="19" t="s">
        <v>386</v>
      </c>
      <c r="F24" s="6" t="s">
        <v>348</v>
      </c>
      <c r="G24" s="6" t="s">
        <v>599</v>
      </c>
      <c r="H24" s="65">
        <f>COUNTIF(I24:AK24, "WIN")/(COUNTIF(I24:AK24, "WIN")+COUNTIF(I24:AK24, "LOSE"))</f>
        <v>0.5</v>
      </c>
      <c r="J24" s="5"/>
      <c r="K24" s="5"/>
      <c r="L24" s="320" t="s">
        <v>273</v>
      </c>
      <c r="M24" s="320" t="s">
        <v>273</v>
      </c>
      <c r="N24" s="321" t="s">
        <v>270</v>
      </c>
      <c r="O24" s="322" t="s">
        <v>384</v>
      </c>
      <c r="P24" s="322" t="s">
        <v>605</v>
      </c>
      <c r="Q24" s="199"/>
      <c r="R24" s="321" t="s">
        <v>270</v>
      </c>
      <c r="S24" s="320" t="s">
        <v>273</v>
      </c>
      <c r="T24" s="321" t="s">
        <v>270</v>
      </c>
      <c r="U24" s="199"/>
    </row>
    <row r="25" spans="1:28" x14ac:dyDescent="0.2">
      <c r="A25" s="57" t="s">
        <v>717</v>
      </c>
      <c r="B25" s="203" t="s">
        <v>368</v>
      </c>
      <c r="C25" s="19" t="s">
        <v>88</v>
      </c>
      <c r="D25" s="19" t="s">
        <v>386</v>
      </c>
      <c r="E25" s="6" t="s">
        <v>348</v>
      </c>
      <c r="F25" s="6" t="s">
        <v>599</v>
      </c>
      <c r="G25" s="216" t="s">
        <v>382</v>
      </c>
      <c r="H25" s="65">
        <f>COUNTIF(I25:AK25, "WIN")/(COUNTIF(I25:AK25, "WIN")+COUNTIF(I25:AK25, "LOSE"))</f>
        <v>0.5</v>
      </c>
      <c r="J25" s="5"/>
      <c r="K25" s="5"/>
      <c r="L25" s="320" t="s">
        <v>273</v>
      </c>
      <c r="M25" s="320" t="s">
        <v>273</v>
      </c>
      <c r="N25" s="321" t="s">
        <v>270</v>
      </c>
      <c r="O25" s="321" t="s">
        <v>270</v>
      </c>
      <c r="P25" s="320" t="s">
        <v>273</v>
      </c>
      <c r="Q25" s="199"/>
      <c r="R25" s="321" t="s">
        <v>270</v>
      </c>
      <c r="S25" s="320" t="s">
        <v>273</v>
      </c>
      <c r="T25" s="321" t="s">
        <v>270</v>
      </c>
      <c r="U25" s="199"/>
    </row>
    <row r="26" spans="1:28" s="202" customFormat="1" x14ac:dyDescent="0.2">
      <c r="A26" s="200"/>
      <c r="B26" s="200"/>
      <c r="C26" s="199"/>
      <c r="D26" s="199"/>
      <c r="E26" s="199"/>
      <c r="F26" s="199"/>
      <c r="G26" s="199"/>
      <c r="H26" s="200"/>
      <c r="I26" s="199"/>
      <c r="L26" s="199"/>
      <c r="M26" s="199"/>
      <c r="N26" s="199"/>
      <c r="O26" s="199"/>
      <c r="P26" s="199"/>
      <c r="Q26" s="199"/>
      <c r="R26" s="198"/>
      <c r="S26" s="198"/>
      <c r="T26" s="198"/>
      <c r="U26" s="199"/>
      <c r="V26" s="198"/>
      <c r="W26" s="198"/>
      <c r="X26" s="198"/>
      <c r="Y26" s="198"/>
      <c r="Z26" s="198"/>
      <c r="AA26" s="198"/>
      <c r="AB26" s="198"/>
    </row>
    <row r="27" spans="1:28" x14ac:dyDescent="0.2">
      <c r="A27" s="57" t="s">
        <v>665</v>
      </c>
      <c r="B27" s="203" t="s">
        <v>489</v>
      </c>
      <c r="C27" s="19" t="s">
        <v>198</v>
      </c>
      <c r="D27" s="42" t="s">
        <v>199</v>
      </c>
      <c r="E27" s="215" t="s">
        <v>543</v>
      </c>
      <c r="F27" s="250" t="s">
        <v>201</v>
      </c>
      <c r="G27" s="42" t="s">
        <v>372</v>
      </c>
      <c r="H27" s="65">
        <f>COUNTIF(I27:AK27, "WIN")/(COUNTIF(I27:AK27, "WIN")+COUNTIF(I27:AK27, "LOSE"))</f>
        <v>0.2857142857142857</v>
      </c>
      <c r="I27" s="199"/>
      <c r="J27" s="5"/>
      <c r="K27" s="5"/>
      <c r="L27" s="320" t="s">
        <v>273</v>
      </c>
      <c r="M27" s="321" t="s">
        <v>270</v>
      </c>
      <c r="N27" s="322" t="s">
        <v>384</v>
      </c>
      <c r="O27" s="320" t="s">
        <v>273</v>
      </c>
      <c r="P27" s="320" t="s">
        <v>273</v>
      </c>
      <c r="Q27" s="199"/>
      <c r="R27" s="321" t="s">
        <v>270</v>
      </c>
      <c r="S27" s="320" t="s">
        <v>273</v>
      </c>
      <c r="T27" s="320" t="s">
        <v>273</v>
      </c>
      <c r="U27" s="199"/>
    </row>
    <row r="28" spans="1:28" x14ac:dyDescent="0.2">
      <c r="A28" s="57" t="s">
        <v>679</v>
      </c>
      <c r="B28" s="203" t="s">
        <v>489</v>
      </c>
      <c r="C28" s="19" t="s">
        <v>198</v>
      </c>
      <c r="D28" s="19" t="s">
        <v>707</v>
      </c>
      <c r="E28" s="215" t="s">
        <v>543</v>
      </c>
      <c r="F28" s="250" t="s">
        <v>201</v>
      </c>
      <c r="G28" s="42" t="s">
        <v>199</v>
      </c>
      <c r="H28" s="65">
        <f>COUNTIF(I28:AK28, "WIN")/(COUNTIF(I28:AK28, "WIN")+COUNTIF(I28:AK28, "LOSE"))</f>
        <v>0.25</v>
      </c>
      <c r="I28" s="199"/>
      <c r="J28" s="5"/>
      <c r="K28" s="5"/>
      <c r="L28" s="320" t="s">
        <v>273</v>
      </c>
      <c r="M28" s="321" t="s">
        <v>270</v>
      </c>
      <c r="N28" s="320" t="s">
        <v>273</v>
      </c>
      <c r="O28" s="321" t="s">
        <v>270</v>
      </c>
      <c r="P28" s="320" t="s">
        <v>273</v>
      </c>
      <c r="Q28" s="199"/>
      <c r="R28" s="320" t="s">
        <v>273</v>
      </c>
      <c r="S28" s="320" t="s">
        <v>273</v>
      </c>
      <c r="T28" s="320" t="s">
        <v>273</v>
      </c>
      <c r="U28" s="199"/>
    </row>
    <row r="29" spans="1:28" s="202" customFormat="1" x14ac:dyDescent="0.2">
      <c r="A29" s="200"/>
      <c r="B29" s="200"/>
      <c r="C29" s="199"/>
      <c r="D29" s="199"/>
      <c r="E29" s="199"/>
      <c r="F29" s="199"/>
      <c r="G29" s="199"/>
      <c r="H29" s="200"/>
      <c r="I29" s="199"/>
      <c r="L29" s="199"/>
      <c r="M29" s="199"/>
      <c r="N29" s="199"/>
      <c r="O29" s="199"/>
      <c r="P29" s="199"/>
      <c r="Q29" s="199"/>
      <c r="U29" s="199"/>
    </row>
    <row r="30" spans="1:28" x14ac:dyDescent="0.2">
      <c r="A30" s="57" t="s">
        <v>564</v>
      </c>
      <c r="B30" s="179" t="s">
        <v>490</v>
      </c>
      <c r="C30" s="6" t="s">
        <v>209</v>
      </c>
      <c r="D30" s="6" t="s">
        <v>210</v>
      </c>
      <c r="E30" s="19" t="s">
        <v>211</v>
      </c>
      <c r="F30" s="6" t="s">
        <v>212</v>
      </c>
      <c r="G30" s="42" t="s">
        <v>213</v>
      </c>
      <c r="H30" s="65">
        <f>COUNTIF(I30:AK30, "WIN")/(COUNTIF(I30:AK30, "WIN")+COUNTIF(I30:AK30, "LOSE"))</f>
        <v>0.42857142857142855</v>
      </c>
      <c r="J30" s="5"/>
      <c r="K30" s="5"/>
      <c r="L30" s="320" t="s">
        <v>273</v>
      </c>
      <c r="M30" s="321" t="s">
        <v>270</v>
      </c>
      <c r="N30" s="320" t="s">
        <v>273</v>
      </c>
      <c r="O30" s="322" t="s">
        <v>384</v>
      </c>
      <c r="P30" s="321" t="s">
        <v>270</v>
      </c>
      <c r="Q30" s="199"/>
      <c r="R30" s="321" t="s">
        <v>270</v>
      </c>
      <c r="S30" s="320" t="s">
        <v>273</v>
      </c>
      <c r="T30" s="320" t="s">
        <v>273</v>
      </c>
      <c r="U30" s="199"/>
      <c r="Z30" s="71"/>
    </row>
    <row r="31" spans="1:28" x14ac:dyDescent="0.2">
      <c r="A31" s="57" t="s">
        <v>649</v>
      </c>
      <c r="B31" s="179" t="s">
        <v>490</v>
      </c>
      <c r="C31" s="6" t="s">
        <v>209</v>
      </c>
      <c r="D31" s="6" t="s">
        <v>376</v>
      </c>
      <c r="E31" s="6" t="s">
        <v>284</v>
      </c>
      <c r="F31" s="19" t="s">
        <v>697</v>
      </c>
      <c r="G31" s="42" t="s">
        <v>213</v>
      </c>
      <c r="H31" s="65">
        <f>COUNTIF(I31:AK31, "WIN")/(COUNTIF(I31:AK31, "WIN")+COUNTIF(I31:AK31, "LOSE"))</f>
        <v>0.5</v>
      </c>
      <c r="J31" s="5"/>
      <c r="K31" s="5"/>
      <c r="L31" s="320" t="s">
        <v>273</v>
      </c>
      <c r="M31" s="321" t="s">
        <v>270</v>
      </c>
      <c r="N31" s="321" t="s">
        <v>270</v>
      </c>
      <c r="O31" s="321" t="s">
        <v>270</v>
      </c>
      <c r="P31" s="321" t="s">
        <v>270</v>
      </c>
      <c r="Q31" s="199"/>
      <c r="R31" s="320" t="s">
        <v>273</v>
      </c>
      <c r="S31" s="320" t="s">
        <v>273</v>
      </c>
      <c r="T31" s="320" t="s">
        <v>273</v>
      </c>
      <c r="U31" s="199"/>
    </row>
    <row r="32" spans="1:28" s="202" customFormat="1" x14ac:dyDescent="0.2">
      <c r="A32" s="200"/>
      <c r="B32" s="200"/>
      <c r="C32" s="199"/>
      <c r="D32" s="199"/>
      <c r="E32" s="199"/>
      <c r="F32" s="199"/>
      <c r="G32" s="199"/>
      <c r="H32" s="200"/>
      <c r="I32" s="199"/>
      <c r="L32" s="199"/>
      <c r="M32" s="199"/>
      <c r="N32" s="199"/>
      <c r="O32" s="199"/>
      <c r="P32" s="199"/>
      <c r="Q32" s="199"/>
      <c r="R32" s="198"/>
      <c r="S32" s="198"/>
      <c r="T32" s="198"/>
      <c r="U32" s="199"/>
      <c r="V32" s="198"/>
      <c r="W32" s="198"/>
      <c r="X32" s="198"/>
      <c r="Y32" s="198"/>
      <c r="Z32" s="198"/>
      <c r="AA32" s="198"/>
      <c r="AB32" s="198"/>
    </row>
    <row r="33" spans="1:25" x14ac:dyDescent="0.2">
      <c r="A33" s="57" t="s">
        <v>666</v>
      </c>
      <c r="B33" s="179" t="s">
        <v>52</v>
      </c>
      <c r="C33" s="218" t="s">
        <v>1</v>
      </c>
      <c r="D33" s="6" t="s">
        <v>2</v>
      </c>
      <c r="E33" s="219" t="s">
        <v>520</v>
      </c>
      <c r="F33" s="42" t="s">
        <v>498</v>
      </c>
      <c r="G33" s="218" t="s">
        <v>281</v>
      </c>
      <c r="H33" s="65">
        <f t="shared" ref="H33:H38" si="2">COUNTIF(I33:AK33, "WIN")/(COUNTIF(I33:AK33, "WIN")+COUNTIF(I33:AK33, "LOSE"))</f>
        <v>0.66666666666666663</v>
      </c>
      <c r="J33" s="5"/>
      <c r="K33" s="5"/>
      <c r="L33" s="321" t="s">
        <v>270</v>
      </c>
      <c r="M33" s="321" t="s">
        <v>270</v>
      </c>
      <c r="N33" s="321" t="s">
        <v>270</v>
      </c>
      <c r="O33" s="322" t="s">
        <v>605</v>
      </c>
      <c r="P33" s="322" t="s">
        <v>384</v>
      </c>
      <c r="Q33" s="199"/>
      <c r="R33" s="320" t="s">
        <v>273</v>
      </c>
      <c r="S33" s="320" t="s">
        <v>273</v>
      </c>
      <c r="T33" s="321" t="s">
        <v>270</v>
      </c>
      <c r="U33" s="199"/>
    </row>
    <row r="34" spans="1:25" x14ac:dyDescent="0.2">
      <c r="A34" s="57" t="s">
        <v>708</v>
      </c>
      <c r="B34" s="179" t="s">
        <v>52</v>
      </c>
      <c r="C34" s="218" t="s">
        <v>1</v>
      </c>
      <c r="D34" s="6" t="s">
        <v>2</v>
      </c>
      <c r="E34" s="219" t="s">
        <v>520</v>
      </c>
      <c r="F34" s="42" t="s">
        <v>463</v>
      </c>
      <c r="G34" s="218" t="s">
        <v>281</v>
      </c>
      <c r="H34" s="65">
        <f t="shared" si="2"/>
        <v>0.42857142857142855</v>
      </c>
      <c r="J34" s="5"/>
      <c r="K34" s="5"/>
      <c r="L34" s="320" t="s">
        <v>273</v>
      </c>
      <c r="M34" s="321" t="s">
        <v>270</v>
      </c>
      <c r="N34" s="321" t="s">
        <v>270</v>
      </c>
      <c r="O34" s="322" t="s">
        <v>605</v>
      </c>
      <c r="P34" s="320" t="s">
        <v>273</v>
      </c>
      <c r="Q34" s="199"/>
      <c r="R34" s="320" t="s">
        <v>273</v>
      </c>
      <c r="S34" s="320" t="s">
        <v>273</v>
      </c>
      <c r="T34" s="321" t="s">
        <v>270</v>
      </c>
      <c r="U34" s="199"/>
    </row>
    <row r="35" spans="1:25" x14ac:dyDescent="0.2">
      <c r="A35" s="57" t="s">
        <v>709</v>
      </c>
      <c r="B35" s="179" t="s">
        <v>52</v>
      </c>
      <c r="C35" s="218" t="s">
        <v>1</v>
      </c>
      <c r="D35" s="6" t="s">
        <v>2</v>
      </c>
      <c r="E35" s="219" t="s">
        <v>520</v>
      </c>
      <c r="F35" s="42" t="s">
        <v>498</v>
      </c>
      <c r="G35" s="219" t="s">
        <v>164</v>
      </c>
      <c r="H35" s="65">
        <f t="shared" si="2"/>
        <v>0.5</v>
      </c>
      <c r="J35" s="5"/>
      <c r="K35" s="5"/>
      <c r="L35" s="320" t="s">
        <v>273</v>
      </c>
      <c r="M35" s="321" t="s">
        <v>270</v>
      </c>
      <c r="N35" s="321" t="s">
        <v>270</v>
      </c>
      <c r="O35" s="322" t="s">
        <v>605</v>
      </c>
      <c r="P35" s="322" t="s">
        <v>605</v>
      </c>
      <c r="Q35" s="199"/>
      <c r="R35" s="320" t="s">
        <v>273</v>
      </c>
      <c r="S35" s="320" t="s">
        <v>273</v>
      </c>
      <c r="T35" s="321" t="s">
        <v>270</v>
      </c>
      <c r="U35" s="199"/>
    </row>
    <row r="36" spans="1:25" x14ac:dyDescent="0.2">
      <c r="A36" s="57" t="s">
        <v>710</v>
      </c>
      <c r="B36" s="179" t="s">
        <v>52</v>
      </c>
      <c r="C36" s="218" t="s">
        <v>1</v>
      </c>
      <c r="D36" s="6" t="s">
        <v>2</v>
      </c>
      <c r="E36" s="219" t="s">
        <v>520</v>
      </c>
      <c r="F36" s="42" t="s">
        <v>498</v>
      </c>
      <c r="G36" s="42" t="s">
        <v>149</v>
      </c>
      <c r="H36" s="65">
        <f t="shared" si="2"/>
        <v>0.7142857142857143</v>
      </c>
      <c r="J36" s="5"/>
      <c r="K36" s="5"/>
      <c r="L36" s="321" t="s">
        <v>270</v>
      </c>
      <c r="M36" s="321" t="s">
        <v>270</v>
      </c>
      <c r="N36" s="321" t="s">
        <v>270</v>
      </c>
      <c r="O36" s="321" t="s">
        <v>270</v>
      </c>
      <c r="P36" s="322" t="s">
        <v>605</v>
      </c>
      <c r="Q36" s="199"/>
      <c r="R36" s="320" t="s">
        <v>273</v>
      </c>
      <c r="S36" s="320" t="s">
        <v>273</v>
      </c>
      <c r="T36" s="321" t="s">
        <v>270</v>
      </c>
      <c r="U36" s="199"/>
    </row>
    <row r="37" spans="1:25" x14ac:dyDescent="0.2">
      <c r="A37" s="57" t="s">
        <v>711</v>
      </c>
      <c r="B37" s="179" t="s">
        <v>52</v>
      </c>
      <c r="C37" s="42" t="s">
        <v>149</v>
      </c>
      <c r="D37" s="6" t="s">
        <v>2</v>
      </c>
      <c r="E37" s="219" t="s">
        <v>520</v>
      </c>
      <c r="F37" s="218" t="s">
        <v>1</v>
      </c>
      <c r="G37" s="42" t="s">
        <v>498</v>
      </c>
      <c r="H37" s="65">
        <f t="shared" si="2"/>
        <v>0.75</v>
      </c>
      <c r="J37" s="5"/>
      <c r="K37" s="5"/>
      <c r="L37" s="321" t="s">
        <v>270</v>
      </c>
      <c r="M37" s="321" t="s">
        <v>270</v>
      </c>
      <c r="N37" s="321" t="s">
        <v>270</v>
      </c>
      <c r="O37" s="321" t="s">
        <v>270</v>
      </c>
      <c r="P37" s="320" t="s">
        <v>273</v>
      </c>
      <c r="Q37" s="199"/>
      <c r="R37" s="320" t="s">
        <v>273</v>
      </c>
      <c r="S37" s="321" t="s">
        <v>270</v>
      </c>
      <c r="T37" s="321" t="s">
        <v>270</v>
      </c>
      <c r="U37" s="199"/>
    </row>
    <row r="38" spans="1:25" x14ac:dyDescent="0.2">
      <c r="A38" s="57" t="s">
        <v>698</v>
      </c>
      <c r="B38" s="179" t="s">
        <v>52</v>
      </c>
      <c r="C38" s="42" t="s">
        <v>149</v>
      </c>
      <c r="D38" s="6" t="s">
        <v>2</v>
      </c>
      <c r="E38" s="219" t="s">
        <v>520</v>
      </c>
      <c r="F38" s="219" t="s">
        <v>164</v>
      </c>
      <c r="G38" s="218" t="s">
        <v>1</v>
      </c>
      <c r="H38" s="65" t="e">
        <f t="shared" si="2"/>
        <v>#DIV/0!</v>
      </c>
      <c r="J38" s="5"/>
      <c r="K38" s="5"/>
      <c r="L38" s="161"/>
      <c r="M38" s="161"/>
      <c r="N38" s="161"/>
      <c r="O38" s="161"/>
      <c r="P38" s="161"/>
      <c r="Q38" s="199"/>
      <c r="U38" s="199"/>
    </row>
    <row r="39" spans="1:25" s="202" customFormat="1" x14ac:dyDescent="0.2">
      <c r="A39" s="200"/>
      <c r="B39" s="200"/>
      <c r="C39" s="199"/>
      <c r="D39" s="199"/>
      <c r="E39" s="199"/>
      <c r="F39" s="199"/>
      <c r="G39" s="199"/>
      <c r="H39" s="200"/>
      <c r="I39" s="199"/>
      <c r="L39" s="199"/>
      <c r="M39" s="199"/>
      <c r="N39" s="199"/>
      <c r="O39" s="199"/>
      <c r="P39" s="199"/>
      <c r="Q39" s="199"/>
      <c r="U39" s="199"/>
    </row>
    <row r="40" spans="1:25" ht="15" customHeight="1" x14ac:dyDescent="0.2">
      <c r="J40" s="5"/>
      <c r="K40" s="5"/>
    </row>
    <row r="41" spans="1:25" ht="15" customHeight="1" x14ac:dyDescent="0.2">
      <c r="J41" s="5"/>
      <c r="K41" s="5"/>
    </row>
    <row r="42" spans="1:25" ht="15" customHeight="1" x14ac:dyDescent="0.2">
      <c r="J42" s="5"/>
      <c r="K42" s="5"/>
    </row>
    <row r="43" spans="1:25" ht="15" customHeight="1" x14ac:dyDescent="0.2">
      <c r="J43" s="5"/>
      <c r="K43" s="5"/>
    </row>
    <row r="44" spans="1:25" ht="15" customHeight="1" x14ac:dyDescent="0.2">
      <c r="J44" s="5"/>
      <c r="K44" s="5"/>
    </row>
    <row r="45" spans="1:25" ht="15" customHeight="1" x14ac:dyDescent="0.2">
      <c r="J45" s="5"/>
      <c r="K45" s="5"/>
      <c r="W45" s="320" t="s">
        <v>273</v>
      </c>
    </row>
    <row r="46" spans="1:25" ht="15" customHeight="1" x14ac:dyDescent="0.2">
      <c r="W46" s="321" t="s">
        <v>270</v>
      </c>
      <c r="Y46" s="72"/>
    </row>
    <row r="47" spans="1:25" ht="15" customHeight="1" x14ac:dyDescent="0.2">
      <c r="W47" s="322" t="s">
        <v>384</v>
      </c>
    </row>
  </sheetData>
  <phoneticPr fontId="43" type="noConversion"/>
  <conditionalFormatting sqref="L9:M9 O9:P9">
    <cfRule type="colorScale" priority="507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L9:P9">
    <cfRule type="colorScale" priority="2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Q9:XFD9 H1:H7 A9:B9 H9:I9 H10:H1048576">
    <cfRule type="colorScale" priority="4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D6F9-567E-45FB-9891-0B0CBF41C793}">
  <dimension ref="A1:AP41"/>
  <sheetViews>
    <sheetView zoomScale="85" zoomScaleNormal="85" workbookViewId="0">
      <pane xSplit="10" ySplit="10" topLeftCell="K11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6.992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1" width="8.203125" style="202" bestFit="1" customWidth="1"/>
    <col min="12" max="12" width="8.47265625" style="202" bestFit="1" customWidth="1"/>
    <col min="13" max="13" width="9.14453125" style="202" bestFit="1" customWidth="1"/>
    <col min="14" max="14" width="8.47265625" style="202" bestFit="1" customWidth="1"/>
    <col min="15" max="15" width="8.7421875" style="202" bestFit="1" customWidth="1"/>
    <col min="16" max="16" width="2.28515625" style="202" customWidth="1"/>
    <col min="17" max="18" width="9.01171875" style="5" customWidth="1"/>
    <col min="19" max="19" width="2.28515625" style="202" customWidth="1"/>
    <col min="20" max="20" width="9.01171875" style="5" customWidth="1"/>
    <col min="21" max="21" width="2.28515625" style="202" customWidth="1"/>
    <col min="22" max="23" width="9.01171875" style="5" customWidth="1"/>
    <col min="24" max="24" width="2.28515625" style="202" customWidth="1"/>
    <col min="25" max="26" width="9.01171875" style="5" customWidth="1"/>
    <col min="27" max="27" width="2.28515625" style="202" customWidth="1"/>
    <col min="28" max="28" width="9.01171875" style="5" bestFit="1" customWidth="1"/>
    <col min="29" max="29" width="9.01171875" style="5" customWidth="1"/>
    <col min="30" max="30" width="2.41796875" style="202" customWidth="1"/>
    <col min="31" max="42" width="9.01171875" style="161" bestFit="1" customWidth="1"/>
    <col min="43" max="369" width="9.01171875" style="5" bestFit="1" customWidth="1"/>
    <col min="370" max="370" width="0" style="5" hidden="1" customWidth="1"/>
    <col min="371" max="394" width="0" style="5" hidden="1" bestFit="1" customWidth="1"/>
    <col min="395" max="16384" width="0" style="5" hidden="1"/>
  </cols>
  <sheetData>
    <row r="1" spans="1:42" x14ac:dyDescent="0.2">
      <c r="A1" s="161" t="s">
        <v>353</v>
      </c>
      <c r="B1" s="161"/>
      <c r="I1" s="5"/>
      <c r="K1" s="200" t="s">
        <v>474</v>
      </c>
      <c r="L1" s="199"/>
      <c r="M1" s="200"/>
      <c r="N1" s="199"/>
      <c r="Q1" s="200" t="s">
        <v>154</v>
      </c>
      <c r="R1" s="200"/>
      <c r="T1" s="200" t="s">
        <v>361</v>
      </c>
      <c r="V1" s="198" t="s">
        <v>90</v>
      </c>
      <c r="W1" s="198"/>
      <c r="Y1" s="198" t="s">
        <v>348</v>
      </c>
      <c r="Z1" s="198"/>
      <c r="AB1" s="198" t="s">
        <v>504</v>
      </c>
      <c r="AC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</row>
    <row r="2" spans="1:42" ht="14.25" customHeight="1" x14ac:dyDescent="0.2">
      <c r="A2" s="161"/>
      <c r="H2" s="2" t="s">
        <v>453</v>
      </c>
      <c r="I2" s="161" t="s">
        <v>454</v>
      </c>
      <c r="J2" s="199"/>
      <c r="K2" s="57" t="s">
        <v>476</v>
      </c>
      <c r="L2" s="57" t="s">
        <v>477</v>
      </c>
      <c r="M2" s="57" t="s">
        <v>478</v>
      </c>
      <c r="N2" s="57" t="s">
        <v>479</v>
      </c>
      <c r="O2" s="57" t="s">
        <v>480</v>
      </c>
      <c r="P2" s="199"/>
      <c r="Q2" s="57" t="s">
        <v>459</v>
      </c>
      <c r="R2" s="57" t="s">
        <v>524</v>
      </c>
      <c r="S2" s="199"/>
      <c r="T2" s="57" t="s">
        <v>516</v>
      </c>
      <c r="U2" s="199"/>
      <c r="V2" s="57" t="s">
        <v>521</v>
      </c>
      <c r="W2" s="57" t="s">
        <v>526</v>
      </c>
      <c r="X2" s="199"/>
      <c r="Y2" s="57" t="s">
        <v>522</v>
      </c>
      <c r="Z2" s="57" t="s">
        <v>527</v>
      </c>
      <c r="AA2" s="199"/>
      <c r="AB2" s="57" t="s">
        <v>523</v>
      </c>
      <c r="AC2" s="57" t="s">
        <v>528</v>
      </c>
      <c r="AD2" s="227"/>
    </row>
    <row r="3" spans="1:42" ht="14.25" customHeight="1" x14ac:dyDescent="0.2">
      <c r="A3" s="57" t="s">
        <v>526</v>
      </c>
      <c r="B3" s="203" t="s">
        <v>489</v>
      </c>
      <c r="C3" s="42" t="s">
        <v>372</v>
      </c>
      <c r="D3" s="19" t="s">
        <v>88</v>
      </c>
      <c r="E3" s="128" t="s">
        <v>90</v>
      </c>
      <c r="F3" s="6" t="s">
        <v>472</v>
      </c>
      <c r="G3" s="216" t="s">
        <v>380</v>
      </c>
      <c r="H3" s="244">
        <f>H18</f>
        <v>0.75</v>
      </c>
      <c r="I3" s="175">
        <f>I18</f>
        <v>0.75</v>
      </c>
      <c r="J3" s="199"/>
      <c r="K3" s="203" t="s">
        <v>489</v>
      </c>
      <c r="L3" s="212" t="s">
        <v>54</v>
      </c>
      <c r="M3" s="179" t="s">
        <v>490</v>
      </c>
      <c r="N3" s="203" t="s">
        <v>53</v>
      </c>
      <c r="O3" s="203" t="s">
        <v>53</v>
      </c>
      <c r="P3" s="199"/>
      <c r="Q3" s="203" t="s">
        <v>489</v>
      </c>
      <c r="R3" s="203" t="s">
        <v>489</v>
      </c>
      <c r="S3" s="199"/>
      <c r="T3" s="179" t="s">
        <v>490</v>
      </c>
      <c r="U3" s="199"/>
      <c r="V3" s="179" t="s">
        <v>52</v>
      </c>
      <c r="W3" s="203" t="s">
        <v>489</v>
      </c>
      <c r="X3" s="199"/>
      <c r="Y3" s="179" t="s">
        <v>52</v>
      </c>
      <c r="Z3" s="179" t="s">
        <v>52</v>
      </c>
      <c r="AA3" s="199"/>
      <c r="AB3" s="179" t="s">
        <v>52</v>
      </c>
      <c r="AC3" s="179" t="s">
        <v>52</v>
      </c>
      <c r="AD3" s="227"/>
    </row>
    <row r="4" spans="1:42" x14ac:dyDescent="0.2">
      <c r="A4" s="57" t="s">
        <v>524</v>
      </c>
      <c r="B4" s="203" t="s">
        <v>489</v>
      </c>
      <c r="C4" s="42" t="s">
        <v>199</v>
      </c>
      <c r="D4" s="19" t="s">
        <v>386</v>
      </c>
      <c r="E4" s="216" t="s">
        <v>7</v>
      </c>
      <c r="F4" s="64" t="s">
        <v>154</v>
      </c>
      <c r="G4" s="217" t="s">
        <v>387</v>
      </c>
      <c r="H4" s="244">
        <f>H13</f>
        <v>0.375</v>
      </c>
      <c r="I4" s="65">
        <f>I13</f>
        <v>0.46153846153846156</v>
      </c>
      <c r="J4" s="200"/>
      <c r="K4" s="128" t="s">
        <v>90</v>
      </c>
      <c r="L4" s="42" t="s">
        <v>199</v>
      </c>
      <c r="M4" s="6" t="s">
        <v>209</v>
      </c>
      <c r="N4" s="42" t="s">
        <v>149</v>
      </c>
      <c r="O4" s="218" t="s">
        <v>1</v>
      </c>
      <c r="P4" s="200"/>
      <c r="Q4" s="42" t="s">
        <v>199</v>
      </c>
      <c r="R4" s="42" t="s">
        <v>199</v>
      </c>
      <c r="S4" s="200"/>
      <c r="T4" s="6" t="s">
        <v>248</v>
      </c>
      <c r="U4" s="200"/>
      <c r="V4" s="42" t="s">
        <v>202</v>
      </c>
      <c r="W4" s="42" t="s">
        <v>202</v>
      </c>
      <c r="X4" s="200"/>
      <c r="Y4" s="42" t="s">
        <v>149</v>
      </c>
      <c r="Z4" s="42" t="s">
        <v>149</v>
      </c>
      <c r="AA4" s="200"/>
      <c r="AB4" s="218" t="s">
        <v>1</v>
      </c>
      <c r="AC4" s="218" t="s">
        <v>1</v>
      </c>
      <c r="AD4" s="228"/>
    </row>
    <row r="5" spans="1:42" x14ac:dyDescent="0.2">
      <c r="A5" s="57" t="s">
        <v>516</v>
      </c>
      <c r="B5" s="179" t="s">
        <v>490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44">
        <f>H15</f>
        <v>0.375</v>
      </c>
      <c r="I5" s="65">
        <f>I15</f>
        <v>0.46153846153846156</v>
      </c>
      <c r="J5" s="200"/>
      <c r="K5" s="19" t="s">
        <v>88</v>
      </c>
      <c r="L5" s="215" t="s">
        <v>200</v>
      </c>
      <c r="M5" s="6" t="s">
        <v>212</v>
      </c>
      <c r="N5" s="42" t="s">
        <v>463</v>
      </c>
      <c r="O5" s="19" t="s">
        <v>89</v>
      </c>
      <c r="P5" s="200"/>
      <c r="Q5" s="19" t="s">
        <v>89</v>
      </c>
      <c r="R5" s="19" t="s">
        <v>386</v>
      </c>
      <c r="S5" s="200"/>
      <c r="T5" s="6" t="s">
        <v>383</v>
      </c>
      <c r="U5" s="200"/>
      <c r="V5" s="217" t="s">
        <v>150</v>
      </c>
      <c r="W5" s="19" t="s">
        <v>88</v>
      </c>
      <c r="X5" s="200"/>
      <c r="Y5" s="218" t="s">
        <v>5</v>
      </c>
      <c r="Z5" s="218" t="s">
        <v>150</v>
      </c>
      <c r="AA5" s="200"/>
      <c r="AB5" s="42" t="s">
        <v>280</v>
      </c>
      <c r="AC5" s="219" t="s">
        <v>261</v>
      </c>
      <c r="AD5" s="229"/>
    </row>
    <row r="6" spans="1:42" x14ac:dyDescent="0.2">
      <c r="A6" s="57" t="s">
        <v>527</v>
      </c>
      <c r="B6" s="179" t="s">
        <v>52</v>
      </c>
      <c r="C6" s="42" t="s">
        <v>149</v>
      </c>
      <c r="D6" s="218" t="s">
        <v>150</v>
      </c>
      <c r="E6" s="6" t="s">
        <v>348</v>
      </c>
      <c r="F6" s="215" t="s">
        <v>200</v>
      </c>
      <c r="G6" s="216" t="s">
        <v>153</v>
      </c>
      <c r="H6" s="244">
        <f>H21</f>
        <v>0.625</v>
      </c>
      <c r="I6" s="210">
        <f>I21</f>
        <v>0.53846153846153844</v>
      </c>
      <c r="J6" s="200"/>
      <c r="K6" s="42" t="s">
        <v>202</v>
      </c>
      <c r="L6" s="64" t="s">
        <v>201</v>
      </c>
      <c r="M6" s="19" t="s">
        <v>494</v>
      </c>
      <c r="N6" s="217" t="s">
        <v>150</v>
      </c>
      <c r="O6" s="219" t="s">
        <v>261</v>
      </c>
      <c r="P6" s="200"/>
      <c r="Q6" s="19" t="s">
        <v>151</v>
      </c>
      <c r="R6" s="216" t="s">
        <v>7</v>
      </c>
      <c r="S6" s="200"/>
      <c r="T6" s="19" t="s">
        <v>449</v>
      </c>
      <c r="U6" s="200"/>
      <c r="V6" s="128" t="s">
        <v>90</v>
      </c>
      <c r="W6" s="128" t="s">
        <v>90</v>
      </c>
      <c r="X6" s="200"/>
      <c r="Y6" s="6" t="s">
        <v>348</v>
      </c>
      <c r="Z6" s="6" t="s">
        <v>348</v>
      </c>
      <c r="AA6" s="200"/>
      <c r="AB6" s="219" t="s">
        <v>450</v>
      </c>
      <c r="AC6" s="42" t="s">
        <v>530</v>
      </c>
      <c r="AD6" s="228"/>
    </row>
    <row r="7" spans="1:42" x14ac:dyDescent="0.2">
      <c r="A7" s="57" t="s">
        <v>528</v>
      </c>
      <c r="B7" s="179" t="s">
        <v>52</v>
      </c>
      <c r="C7" s="218" t="s">
        <v>1</v>
      </c>
      <c r="D7" s="219" t="s">
        <v>261</v>
      </c>
      <c r="E7" s="250" t="s">
        <v>515</v>
      </c>
      <c r="F7" s="42" t="s">
        <v>530</v>
      </c>
      <c r="G7" s="218" t="s">
        <v>5</v>
      </c>
      <c r="H7" s="244">
        <f>H24</f>
        <v>0.375</v>
      </c>
      <c r="I7" s="65">
        <f>I24</f>
        <v>0.75</v>
      </c>
      <c r="J7" s="200"/>
      <c r="K7" s="218" t="s">
        <v>5</v>
      </c>
      <c r="L7" s="19" t="s">
        <v>94</v>
      </c>
      <c r="M7" s="42" t="s">
        <v>213</v>
      </c>
      <c r="N7" s="6" t="s">
        <v>348</v>
      </c>
      <c r="O7" s="42" t="s">
        <v>498</v>
      </c>
      <c r="P7" s="200"/>
      <c r="Q7" s="64" t="s">
        <v>154</v>
      </c>
      <c r="R7" s="64" t="s">
        <v>154</v>
      </c>
      <c r="S7" s="200"/>
      <c r="T7" s="6" t="s">
        <v>376</v>
      </c>
      <c r="U7" s="200"/>
      <c r="V7" s="216" t="s">
        <v>7</v>
      </c>
      <c r="W7" s="6" t="s">
        <v>472</v>
      </c>
      <c r="X7" s="200"/>
      <c r="Y7" s="215" t="s">
        <v>200</v>
      </c>
      <c r="Z7" s="215" t="s">
        <v>200</v>
      </c>
      <c r="AA7" s="200"/>
      <c r="AB7" s="6" t="s">
        <v>284</v>
      </c>
      <c r="AC7" s="250" t="s">
        <v>515</v>
      </c>
      <c r="AD7" s="230"/>
    </row>
    <row r="8" spans="1:42" x14ac:dyDescent="0.2">
      <c r="J8" s="200"/>
      <c r="K8" s="216" t="s">
        <v>499</v>
      </c>
      <c r="L8" s="6" t="s">
        <v>91</v>
      </c>
      <c r="M8" s="6" t="s">
        <v>210</v>
      </c>
      <c r="N8" s="216" t="s">
        <v>153</v>
      </c>
      <c r="O8" s="218" t="s">
        <v>151</v>
      </c>
      <c r="P8" s="200"/>
      <c r="Q8" s="6" t="s">
        <v>91</v>
      </c>
      <c r="R8" s="217" t="s">
        <v>387</v>
      </c>
      <c r="S8" s="200"/>
      <c r="T8" s="42" t="s">
        <v>213</v>
      </c>
      <c r="U8" s="200"/>
      <c r="V8" s="216" t="s">
        <v>87</v>
      </c>
      <c r="W8" s="216" t="s">
        <v>380</v>
      </c>
      <c r="X8" s="200"/>
      <c r="Y8" s="216" t="s">
        <v>153</v>
      </c>
      <c r="Z8" s="216" t="s">
        <v>153</v>
      </c>
      <c r="AA8" s="200"/>
      <c r="AB8" s="250" t="s">
        <v>515</v>
      </c>
      <c r="AC8" s="218" t="s">
        <v>5</v>
      </c>
      <c r="AD8" s="231"/>
    </row>
    <row r="9" spans="1:42" x14ac:dyDescent="0.2">
      <c r="A9" s="2"/>
      <c r="B9" s="3"/>
      <c r="C9" s="252"/>
      <c r="D9" s="252"/>
      <c r="E9" s="253"/>
      <c r="F9" s="252"/>
      <c r="G9" s="253"/>
      <c r="I9" s="2" t="s">
        <v>453</v>
      </c>
      <c r="J9" s="199"/>
      <c r="K9" s="65">
        <f>COUNTIF(K$11:K$65, "LOSE")/(COUNTIF(K$11:K$65, "WIN")+COUNTIF(K$11:K$65, "LOSE"))</f>
        <v>0.875</v>
      </c>
      <c r="L9" s="65">
        <f>COUNTIF(L$11:L$65, "LOSE")/(COUNTIF(L$11:L$65, "WIN")+COUNTIF(L$11:L$65, "LOSE"))</f>
        <v>0.33333333333333331</v>
      </c>
      <c r="M9" s="65">
        <f>COUNTIF(M$11:M$65, "LOSE")/(COUNTIF(M$11:M$65, "WIN")+COUNTIF(M$11:M$65, "LOSE"))</f>
        <v>0.1111111111111111</v>
      </c>
      <c r="N9" s="65">
        <f>COUNTIF(N$11:N$65, "LOSE")/(COUNTIF(N$11:N$65, "WIN")+COUNTIF(N$11:N$65, "LOSE"))</f>
        <v>0.44444444444444442</v>
      </c>
      <c r="O9" s="65">
        <f>COUNTIF(O$11:O$65, "LOSE")/(COUNTIF(O$11:O$65, "WIN")+COUNTIF(O$11:O$65, "LOSE"))</f>
        <v>0.75</v>
      </c>
      <c r="P9" s="199"/>
      <c r="Q9" s="65">
        <f>COUNTIF(Q$11:Q$70, "LOSE")/(COUNTIF(Q$11:Q$70, "WIN")+COUNTIF(Q$11:Q$70, "LOSE"))</f>
        <v>0.625</v>
      </c>
      <c r="R9" s="65">
        <f>COUNTIF(R$11:R$70, "LOSE")/(COUNTIF(R$11:R$70, "WIN")+COUNTIF(R$11:R$70, "LOSE"))</f>
        <v>0.375</v>
      </c>
      <c r="S9" s="199"/>
      <c r="T9" s="65">
        <f>COUNTIF(T$11:T$70, "LOSE")/(COUNTIF(T$11:T$70, "WIN")+COUNTIF(T$11:T$70, "LOSE"))</f>
        <v>0.375</v>
      </c>
      <c r="U9" s="199"/>
      <c r="V9" s="65">
        <f>COUNTIF(V$11:V$70, "LOSE")/(COUNTIF(V$11:V$70, "WIN")+COUNTIF(V$11:V$70, "LOSE"))</f>
        <v>0.625</v>
      </c>
      <c r="W9" s="65">
        <f>COUNTIF(W$11:W$70, "LOSE")/(COUNTIF(W$11:W$70, "WIN")+COUNTIF(W$11:W$70, "LOSE"))</f>
        <v>0.75</v>
      </c>
      <c r="X9" s="199"/>
      <c r="Y9" s="65">
        <f>COUNTIF(Y$11:Y$70, "LOSE")/(COUNTIF(Y$11:Y$70, "WIN")+COUNTIF(Y$11:Y$70, "LOSE"))</f>
        <v>0.125</v>
      </c>
      <c r="Z9" s="65">
        <f>COUNTIF(Z$11:Z$70, "LOSE")/(COUNTIF(Z$11:Z$70, "WIN")+COUNTIF(Z$11:Z$70, "LOSE"))</f>
        <v>0.625</v>
      </c>
      <c r="AA9" s="199"/>
      <c r="AB9" s="65">
        <f>COUNTIF(AB$11:AB$70, "LOSE")/(COUNTIF(AB$11:AB$70, "WIN")+COUNTIF(AB$11:AB$70, "LOSE"))</f>
        <v>0.375</v>
      </c>
      <c r="AC9" s="65">
        <f>COUNTIF(AC$11:AC$70, "LOSE")/(COUNTIF(AC$11:AC$70, "WIN")+COUNTIF(AC$11:AC$70, "LOSE"))</f>
        <v>0.375</v>
      </c>
      <c r="AD9" s="231"/>
      <c r="AE9" s="65" t="e">
        <f t="shared" ref="AE9:AP9" si="0">COUNTIF(AE$11:AE$70, "LOSE")/(COUNTIF(AE$11:AE$70, "WIN")+COUNTIF(AE$11:AE$70, "LOSE"))</f>
        <v>#DIV/0!</v>
      </c>
      <c r="AF9" s="65" t="e">
        <f t="shared" si="0"/>
        <v>#DIV/0!</v>
      </c>
      <c r="AG9" s="65" t="e">
        <f t="shared" si="0"/>
        <v>#DIV/0!</v>
      </c>
      <c r="AH9" s="65" t="e">
        <f t="shared" si="0"/>
        <v>#DIV/0!</v>
      </c>
      <c r="AI9" s="65" t="e">
        <f t="shared" si="0"/>
        <v>#DIV/0!</v>
      </c>
      <c r="AJ9" s="65" t="e">
        <f t="shared" si="0"/>
        <v>#DIV/0!</v>
      </c>
      <c r="AK9" s="65" t="e">
        <f t="shared" si="0"/>
        <v>#DIV/0!</v>
      </c>
      <c r="AL9" s="65" t="e">
        <f t="shared" si="0"/>
        <v>#DIV/0!</v>
      </c>
      <c r="AM9" s="65" t="e">
        <f t="shared" si="0"/>
        <v>#DIV/0!</v>
      </c>
      <c r="AN9" s="65" t="e">
        <f t="shared" si="0"/>
        <v>#DIV/0!</v>
      </c>
      <c r="AO9" s="65" t="e">
        <f t="shared" si="0"/>
        <v>#DIV/0!</v>
      </c>
      <c r="AP9" s="65" t="e">
        <f t="shared" si="0"/>
        <v>#DIV/0!</v>
      </c>
    </row>
    <row r="10" spans="1:42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205" t="s">
        <v>501</v>
      </c>
      <c r="L10" s="205" t="s">
        <v>501</v>
      </c>
      <c r="M10" s="205" t="s">
        <v>501</v>
      </c>
      <c r="N10" s="205" t="s">
        <v>501</v>
      </c>
      <c r="O10" s="205" t="s">
        <v>501</v>
      </c>
      <c r="P10" s="199"/>
      <c r="Q10" s="65">
        <f>I12</f>
        <v>0.61538461538461542</v>
      </c>
      <c r="R10" s="65">
        <f>I13</f>
        <v>0.46153846153846156</v>
      </c>
      <c r="S10" s="199"/>
      <c r="T10" s="65">
        <f>I15</f>
        <v>0.46153846153846156</v>
      </c>
      <c r="U10" s="199"/>
      <c r="V10" s="65">
        <f>I17</f>
        <v>0.61538461538461542</v>
      </c>
      <c r="W10" s="65">
        <f>I18</f>
        <v>0.75</v>
      </c>
      <c r="X10" s="199"/>
      <c r="Y10" s="65">
        <f>I20</f>
        <v>0.15384615384615385</v>
      </c>
      <c r="Z10" s="65">
        <f>I21</f>
        <v>0.53846153846153844</v>
      </c>
      <c r="AA10" s="199"/>
      <c r="AB10" s="65">
        <f>I23</f>
        <v>0.38461538461538464</v>
      </c>
      <c r="AC10" s="65">
        <f>I24</f>
        <v>0.75</v>
      </c>
      <c r="AD10" s="231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</row>
    <row r="11" spans="1:42" s="202" customFormat="1" x14ac:dyDescent="0.2">
      <c r="A11" s="200"/>
      <c r="B11" s="200"/>
      <c r="C11" s="199"/>
      <c r="D11" s="199"/>
      <c r="E11" s="199"/>
      <c r="F11" s="199"/>
      <c r="G11" s="199"/>
      <c r="H11" s="200"/>
      <c r="I11" s="200"/>
      <c r="J11" s="199"/>
      <c r="K11" s="199"/>
      <c r="L11" s="199"/>
      <c r="M11" s="199"/>
      <c r="N11" s="199"/>
      <c r="O11" s="199"/>
      <c r="P11" s="199"/>
      <c r="Q11" s="226"/>
      <c r="R11" s="226"/>
      <c r="S11" s="199"/>
      <c r="U11" s="199"/>
      <c r="X11" s="199"/>
      <c r="AA11" s="199"/>
      <c r="AD11" s="226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</row>
    <row r="12" spans="1:42" x14ac:dyDescent="0.2">
      <c r="A12" s="57" t="s">
        <v>459</v>
      </c>
      <c r="B12" s="203" t="s">
        <v>489</v>
      </c>
      <c r="C12" s="42" t="s">
        <v>199</v>
      </c>
      <c r="D12" s="19" t="s">
        <v>386</v>
      </c>
      <c r="E12" s="217" t="s">
        <v>387</v>
      </c>
      <c r="F12" s="64" t="s">
        <v>154</v>
      </c>
      <c r="G12" s="6" t="s">
        <v>472</v>
      </c>
      <c r="H12" s="236">
        <f>Q9</f>
        <v>0.625</v>
      </c>
      <c r="I12" s="65">
        <f>COUNTIF(J12:AY12, "WIN")/(COUNTIF(J12:AY12, "WIN")+COUNTIF(J12:AY12, "LOSE"))</f>
        <v>0.61538461538461542</v>
      </c>
      <c r="J12" s="199"/>
      <c r="K12" s="61" t="s">
        <v>273</v>
      </c>
      <c r="L12" s="58" t="s">
        <v>270</v>
      </c>
      <c r="M12" s="58" t="s">
        <v>270</v>
      </c>
      <c r="N12" s="61" t="s">
        <v>273</v>
      </c>
      <c r="O12" s="58" t="s">
        <v>270</v>
      </c>
      <c r="P12" s="199"/>
      <c r="Q12" s="205" t="s">
        <v>384</v>
      </c>
      <c r="R12" s="58" t="s">
        <v>270</v>
      </c>
      <c r="S12" s="199"/>
      <c r="T12" s="58" t="s">
        <v>270</v>
      </c>
      <c r="U12" s="199"/>
      <c r="V12" s="61" t="s">
        <v>273</v>
      </c>
      <c r="W12" s="61" t="s">
        <v>273</v>
      </c>
      <c r="X12" s="199"/>
      <c r="Y12" s="58" t="s">
        <v>270</v>
      </c>
      <c r="Z12" s="61" t="s">
        <v>273</v>
      </c>
      <c r="AA12" s="199"/>
      <c r="AB12" s="58" t="s">
        <v>270</v>
      </c>
      <c r="AC12" s="58" t="s">
        <v>270</v>
      </c>
      <c r="AD12" s="207"/>
    </row>
    <row r="13" spans="1:42" x14ac:dyDescent="0.2">
      <c r="A13" s="57" t="s">
        <v>524</v>
      </c>
      <c r="B13" s="203" t="s">
        <v>489</v>
      </c>
      <c r="C13" s="42" t="s">
        <v>199</v>
      </c>
      <c r="D13" s="19" t="s">
        <v>386</v>
      </c>
      <c r="E13" s="216" t="s">
        <v>7</v>
      </c>
      <c r="F13" s="64" t="s">
        <v>154</v>
      </c>
      <c r="G13" s="217" t="s">
        <v>387</v>
      </c>
      <c r="H13" s="244">
        <f>R9</f>
        <v>0.375</v>
      </c>
      <c r="I13" s="65">
        <f>COUNTIF(J13:AY13, "WIN")/(COUNTIF(J13:AY13, "WIN")+COUNTIF(J13:AY13, "LOSE"))</f>
        <v>0.46153846153846156</v>
      </c>
      <c r="J13" s="199"/>
      <c r="K13" s="61" t="s">
        <v>273</v>
      </c>
      <c r="L13" s="61" t="s">
        <v>273</v>
      </c>
      <c r="M13" s="58" t="s">
        <v>270</v>
      </c>
      <c r="N13" s="61" t="s">
        <v>273</v>
      </c>
      <c r="O13" s="58" t="s">
        <v>270</v>
      </c>
      <c r="P13" s="199"/>
      <c r="Q13" s="61" t="s">
        <v>273</v>
      </c>
      <c r="R13" s="205" t="s">
        <v>384</v>
      </c>
      <c r="S13" s="199"/>
      <c r="T13" s="58" t="s">
        <v>270</v>
      </c>
      <c r="U13" s="199"/>
      <c r="V13" s="61" t="s">
        <v>273</v>
      </c>
      <c r="W13" s="61" t="s">
        <v>273</v>
      </c>
      <c r="X13" s="199"/>
      <c r="Y13" s="58" t="s">
        <v>270</v>
      </c>
      <c r="Z13" s="61" t="s">
        <v>273</v>
      </c>
      <c r="AA13" s="199"/>
      <c r="AB13" s="58" t="s">
        <v>270</v>
      </c>
      <c r="AC13" s="58" t="s">
        <v>270</v>
      </c>
      <c r="AD13" s="207"/>
    </row>
    <row r="14" spans="1:42" s="202" customFormat="1" x14ac:dyDescent="0.2">
      <c r="A14" s="200"/>
      <c r="B14" s="200"/>
      <c r="C14" s="199"/>
      <c r="D14" s="199"/>
      <c r="E14" s="199"/>
      <c r="F14" s="199"/>
      <c r="G14" s="199"/>
      <c r="H14" s="200"/>
      <c r="I14" s="200"/>
      <c r="J14" s="199"/>
      <c r="K14" s="199"/>
      <c r="L14" s="199"/>
      <c r="M14" s="199"/>
      <c r="N14" s="199"/>
      <c r="O14" s="199"/>
      <c r="P14" s="199"/>
      <c r="Q14" s="226"/>
      <c r="R14" s="226"/>
      <c r="S14" s="199"/>
      <c r="U14" s="199"/>
      <c r="X14" s="199"/>
      <c r="AA14" s="199"/>
      <c r="AD14" s="226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</row>
    <row r="15" spans="1:42" x14ac:dyDescent="0.2">
      <c r="A15" s="57" t="s">
        <v>516</v>
      </c>
      <c r="B15" s="179" t="s">
        <v>490</v>
      </c>
      <c r="C15" s="6" t="s">
        <v>248</v>
      </c>
      <c r="D15" s="6" t="s">
        <v>383</v>
      </c>
      <c r="E15" s="19" t="s">
        <v>449</v>
      </c>
      <c r="F15" s="6" t="s">
        <v>376</v>
      </c>
      <c r="G15" s="42" t="s">
        <v>213</v>
      </c>
      <c r="H15" s="235">
        <f>T9</f>
        <v>0.375</v>
      </c>
      <c r="I15" s="65">
        <f>COUNTIF(J15:AY15, "WIN")/(COUNTIF(J15:AY15, "WIN")+COUNTIF(J15:AY15, "LOSE"))</f>
        <v>0.46153846153846156</v>
      </c>
      <c r="K15" s="61" t="s">
        <v>273</v>
      </c>
      <c r="L15" s="61" t="s">
        <v>273</v>
      </c>
      <c r="M15" s="58" t="s">
        <v>270</v>
      </c>
      <c r="N15" s="58" t="s">
        <v>270</v>
      </c>
      <c r="O15" s="61" t="s">
        <v>273</v>
      </c>
      <c r="Q15" s="61" t="s">
        <v>273</v>
      </c>
      <c r="R15" s="61" t="s">
        <v>273</v>
      </c>
      <c r="T15" s="205" t="s">
        <v>384</v>
      </c>
      <c r="V15" s="61" t="s">
        <v>273</v>
      </c>
      <c r="W15" s="61" t="s">
        <v>273</v>
      </c>
      <c r="Y15" s="58" t="s">
        <v>270</v>
      </c>
      <c r="Z15" s="58" t="s">
        <v>270</v>
      </c>
      <c r="AB15" s="58" t="s">
        <v>270</v>
      </c>
      <c r="AC15" s="58" t="s">
        <v>270</v>
      </c>
      <c r="AD15" s="207"/>
    </row>
    <row r="17" spans="1:29" x14ac:dyDescent="0.2">
      <c r="A17" s="57" t="s">
        <v>521</v>
      </c>
      <c r="B17" s="179" t="s">
        <v>52</v>
      </c>
      <c r="C17" s="42" t="s">
        <v>202</v>
      </c>
      <c r="D17" s="217" t="s">
        <v>150</v>
      </c>
      <c r="E17" s="128" t="s">
        <v>90</v>
      </c>
      <c r="F17" s="216" t="s">
        <v>7</v>
      </c>
      <c r="G17" s="216" t="s">
        <v>87</v>
      </c>
      <c r="H17" s="244">
        <f>V9</f>
        <v>0.625</v>
      </c>
      <c r="I17" s="65">
        <f>COUNTIF(J17:AY17, "WIN")/(COUNTIF(J17:AY17, "WIN")+COUNTIF(J17:AY17, "LOSE"))</f>
        <v>0.61538461538461542</v>
      </c>
      <c r="K17" s="61" t="s">
        <v>273</v>
      </c>
      <c r="L17" s="58" t="s">
        <v>270</v>
      </c>
      <c r="M17" s="58" t="s">
        <v>270</v>
      </c>
      <c r="N17" s="58" t="s">
        <v>270</v>
      </c>
      <c r="O17" s="61" t="s">
        <v>273</v>
      </c>
      <c r="Q17" s="58" t="s">
        <v>270</v>
      </c>
      <c r="R17" s="58" t="s">
        <v>270</v>
      </c>
      <c r="T17" s="58" t="s">
        <v>270</v>
      </c>
      <c r="V17" s="205" t="s">
        <v>384</v>
      </c>
      <c r="W17" s="61" t="s">
        <v>273</v>
      </c>
      <c r="X17" s="199"/>
      <c r="Y17" s="61" t="s">
        <v>273</v>
      </c>
      <c r="Z17" s="61" t="s">
        <v>273</v>
      </c>
      <c r="AA17" s="199"/>
      <c r="AB17" s="58" t="s">
        <v>270</v>
      </c>
      <c r="AC17" s="58" t="s">
        <v>270</v>
      </c>
    </row>
    <row r="18" spans="1:29" x14ac:dyDescent="0.2">
      <c r="A18" s="57" t="s">
        <v>526</v>
      </c>
      <c r="B18" s="203" t="s">
        <v>489</v>
      </c>
      <c r="C18" s="42" t="s">
        <v>372</v>
      </c>
      <c r="D18" s="19" t="s">
        <v>88</v>
      </c>
      <c r="E18" s="128" t="s">
        <v>90</v>
      </c>
      <c r="F18" s="6" t="s">
        <v>472</v>
      </c>
      <c r="G18" s="216" t="s">
        <v>380</v>
      </c>
      <c r="H18" s="244">
        <f>W9</f>
        <v>0.75</v>
      </c>
      <c r="I18" s="65">
        <f>COUNTIF(J18:AY18, "WIN")/(COUNTIF(J18:AY18, "WIN")+COUNTIF(J18:AY18, "LOSE"))</f>
        <v>0.75</v>
      </c>
      <c r="K18" s="205" t="s">
        <v>384</v>
      </c>
      <c r="L18" s="58" t="s">
        <v>270</v>
      </c>
      <c r="M18" s="58" t="s">
        <v>270</v>
      </c>
      <c r="N18" s="58" t="s">
        <v>270</v>
      </c>
      <c r="O18" s="61" t="s">
        <v>273</v>
      </c>
      <c r="P18" s="199"/>
      <c r="Q18" s="58" t="s">
        <v>270</v>
      </c>
      <c r="R18" s="58" t="s">
        <v>270</v>
      </c>
      <c r="S18" s="199"/>
      <c r="T18" s="58" t="s">
        <v>270</v>
      </c>
      <c r="U18" s="199"/>
      <c r="V18" s="58" t="s">
        <v>270</v>
      </c>
      <c r="W18" s="205" t="s">
        <v>384</v>
      </c>
      <c r="X18" s="199"/>
      <c r="Y18" s="58" t="s">
        <v>270</v>
      </c>
      <c r="Z18" s="61" t="s">
        <v>273</v>
      </c>
      <c r="AA18" s="199"/>
      <c r="AB18" s="58" t="s">
        <v>270</v>
      </c>
      <c r="AC18" s="61" t="s">
        <v>273</v>
      </c>
    </row>
    <row r="19" spans="1:29" s="202" customFormat="1" x14ac:dyDescent="0.2">
      <c r="A19" s="200"/>
      <c r="B19" s="200"/>
      <c r="C19" s="199"/>
      <c r="D19" s="199"/>
      <c r="E19" s="199"/>
      <c r="F19" s="199"/>
      <c r="G19" s="199"/>
      <c r="H19" s="200"/>
      <c r="I19" s="200"/>
      <c r="J19" s="199"/>
      <c r="K19" s="199"/>
      <c r="L19" s="199"/>
      <c r="M19" s="199"/>
      <c r="N19" s="199"/>
      <c r="O19" s="199"/>
      <c r="P19" s="199"/>
      <c r="Q19" s="226"/>
      <c r="R19" s="226"/>
      <c r="S19" s="199"/>
      <c r="U19" s="199"/>
      <c r="X19" s="199"/>
      <c r="AA19" s="199"/>
    </row>
    <row r="20" spans="1:29" x14ac:dyDescent="0.2">
      <c r="A20" s="57" t="s">
        <v>522</v>
      </c>
      <c r="B20" s="179" t="s">
        <v>52</v>
      </c>
      <c r="C20" s="42" t="s">
        <v>149</v>
      </c>
      <c r="D20" s="218" t="s">
        <v>5</v>
      </c>
      <c r="E20" s="6" t="s">
        <v>348</v>
      </c>
      <c r="F20" s="215" t="s">
        <v>200</v>
      </c>
      <c r="G20" s="216" t="s">
        <v>153</v>
      </c>
      <c r="H20" s="244">
        <f>Y9</f>
        <v>0.125</v>
      </c>
      <c r="I20" s="65">
        <f>COUNTIF(J20:AY20, "WIN")/(COUNTIF(J20:AY20, "WIN")+COUNTIF(J20:AY20, "LOSE"))</f>
        <v>0.15384615384615385</v>
      </c>
      <c r="K20" s="61" t="s">
        <v>273</v>
      </c>
      <c r="L20" s="61" t="s">
        <v>273</v>
      </c>
      <c r="M20" s="58" t="s">
        <v>270</v>
      </c>
      <c r="N20" s="61" t="s">
        <v>273</v>
      </c>
      <c r="O20" s="61" t="s">
        <v>273</v>
      </c>
      <c r="Q20" s="61" t="s">
        <v>273</v>
      </c>
      <c r="R20" s="61" t="s">
        <v>273</v>
      </c>
      <c r="T20" s="61" t="s">
        <v>273</v>
      </c>
      <c r="V20" s="61" t="s">
        <v>273</v>
      </c>
      <c r="W20" s="58" t="s">
        <v>270</v>
      </c>
      <c r="X20" s="199"/>
      <c r="Y20" s="205" t="s">
        <v>384</v>
      </c>
      <c r="Z20" s="61" t="s">
        <v>273</v>
      </c>
      <c r="AA20" s="199"/>
      <c r="AB20" s="61" t="s">
        <v>273</v>
      </c>
      <c r="AC20" s="61" t="s">
        <v>273</v>
      </c>
    </row>
    <row r="21" spans="1:29" x14ac:dyDescent="0.2">
      <c r="A21" s="57" t="s">
        <v>527</v>
      </c>
      <c r="B21" s="179" t="s">
        <v>52</v>
      </c>
      <c r="C21" s="42" t="s">
        <v>149</v>
      </c>
      <c r="D21" s="218" t="s">
        <v>150</v>
      </c>
      <c r="E21" s="6" t="s">
        <v>348</v>
      </c>
      <c r="F21" s="215" t="s">
        <v>200</v>
      </c>
      <c r="G21" s="216" t="s">
        <v>153</v>
      </c>
      <c r="H21" s="244">
        <f>Z9</f>
        <v>0.625</v>
      </c>
      <c r="I21" s="65">
        <f>COUNTIF(J21:AY21, "WIN")/(COUNTIF(J21:AY21, "WIN")+COUNTIF(J21:AY21, "LOSE"))</f>
        <v>0.53846153846153844</v>
      </c>
      <c r="K21" s="61" t="s">
        <v>273</v>
      </c>
      <c r="L21" s="58" t="s">
        <v>270</v>
      </c>
      <c r="M21" s="58" t="s">
        <v>270</v>
      </c>
      <c r="N21" s="61" t="s">
        <v>273</v>
      </c>
      <c r="O21" s="61" t="s">
        <v>273</v>
      </c>
      <c r="P21" s="199"/>
      <c r="Q21" s="58" t="s">
        <v>270</v>
      </c>
      <c r="R21" s="58" t="s">
        <v>270</v>
      </c>
      <c r="S21" s="199"/>
      <c r="T21" s="61" t="s">
        <v>273</v>
      </c>
      <c r="U21" s="199"/>
      <c r="V21" s="58" t="s">
        <v>270</v>
      </c>
      <c r="W21" s="58" t="s">
        <v>270</v>
      </c>
      <c r="X21" s="199"/>
      <c r="Y21" s="58" t="s">
        <v>270</v>
      </c>
      <c r="Z21" s="205" t="s">
        <v>384</v>
      </c>
      <c r="AA21" s="199"/>
      <c r="AB21" s="61" t="s">
        <v>273</v>
      </c>
      <c r="AC21" s="61" t="s">
        <v>273</v>
      </c>
    </row>
    <row r="22" spans="1:29" s="202" customFormat="1" x14ac:dyDescent="0.2">
      <c r="A22" s="200"/>
      <c r="B22" s="200"/>
      <c r="C22" s="199"/>
      <c r="D22" s="199"/>
      <c r="E22" s="199"/>
      <c r="F22" s="199"/>
      <c r="G22" s="199"/>
      <c r="H22" s="200"/>
      <c r="I22" s="200"/>
      <c r="J22" s="199"/>
      <c r="K22" s="199"/>
      <c r="L22" s="199"/>
      <c r="M22" s="199"/>
      <c r="N22" s="199"/>
      <c r="O22" s="199"/>
      <c r="P22" s="199"/>
      <c r="Q22" s="226"/>
      <c r="R22" s="226"/>
      <c r="S22" s="199"/>
      <c r="U22" s="199"/>
      <c r="X22" s="199"/>
      <c r="AA22" s="199"/>
    </row>
    <row r="23" spans="1:29" x14ac:dyDescent="0.2">
      <c r="A23" s="57" t="s">
        <v>523</v>
      </c>
      <c r="B23" s="179" t="s">
        <v>52</v>
      </c>
      <c r="C23" s="218" t="s">
        <v>1</v>
      </c>
      <c r="D23" s="42" t="s">
        <v>280</v>
      </c>
      <c r="E23" s="219" t="s">
        <v>450</v>
      </c>
      <c r="F23" s="6" t="s">
        <v>284</v>
      </c>
      <c r="G23" s="250" t="s">
        <v>515</v>
      </c>
      <c r="H23" s="244">
        <f>AB9</f>
        <v>0.375</v>
      </c>
      <c r="I23" s="65">
        <f>COUNTIF(J23:AY23, "WIN")/(COUNTIF(J23:AY23, "WIN")+COUNTIF(J23:AY23, "LOSE"))</f>
        <v>0.38461538461538464</v>
      </c>
      <c r="K23" s="61" t="s">
        <v>273</v>
      </c>
      <c r="L23" s="58" t="s">
        <v>270</v>
      </c>
      <c r="M23" s="61" t="s">
        <v>273</v>
      </c>
      <c r="N23" s="58" t="s">
        <v>270</v>
      </c>
      <c r="O23" s="61" t="s">
        <v>273</v>
      </c>
      <c r="Q23" s="61" t="s">
        <v>273</v>
      </c>
      <c r="R23" s="61" t="s">
        <v>273</v>
      </c>
      <c r="T23" s="61" t="s">
        <v>273</v>
      </c>
      <c r="V23" s="61" t="s">
        <v>273</v>
      </c>
      <c r="W23" s="61" t="s">
        <v>273</v>
      </c>
      <c r="X23" s="199"/>
      <c r="Y23" s="58" t="s">
        <v>270</v>
      </c>
      <c r="Z23" s="58" t="s">
        <v>270</v>
      </c>
      <c r="AA23" s="199"/>
      <c r="AB23" s="205" t="s">
        <v>384</v>
      </c>
      <c r="AC23" s="58" t="s">
        <v>270</v>
      </c>
    </row>
    <row r="24" spans="1:29" x14ac:dyDescent="0.2">
      <c r="A24" s="57" t="s">
        <v>528</v>
      </c>
      <c r="B24" s="179" t="s">
        <v>52</v>
      </c>
      <c r="C24" s="218" t="s">
        <v>1</v>
      </c>
      <c r="D24" s="219" t="s">
        <v>261</v>
      </c>
      <c r="E24" s="250" t="s">
        <v>515</v>
      </c>
      <c r="F24" s="42" t="s">
        <v>530</v>
      </c>
      <c r="G24" s="218" t="s">
        <v>5</v>
      </c>
      <c r="H24" s="244">
        <f>AC9</f>
        <v>0.375</v>
      </c>
      <c r="I24" s="65">
        <f>COUNTIF(J24:AY24, "WIN")/(COUNTIF(J24:AY24, "WIN")+COUNTIF(J24:AY24, "LOSE"))</f>
        <v>0.75</v>
      </c>
      <c r="K24" s="58" t="s">
        <v>270</v>
      </c>
      <c r="L24" s="58" t="s">
        <v>270</v>
      </c>
      <c r="M24" s="58" t="s">
        <v>270</v>
      </c>
      <c r="N24" s="58" t="s">
        <v>270</v>
      </c>
      <c r="O24" s="205" t="s">
        <v>384</v>
      </c>
      <c r="P24" s="199"/>
      <c r="Q24" s="61" t="s">
        <v>273</v>
      </c>
      <c r="R24" s="58" t="s">
        <v>270</v>
      </c>
      <c r="S24" s="199"/>
      <c r="T24" s="58" t="s">
        <v>270</v>
      </c>
      <c r="U24" s="199"/>
      <c r="V24" s="58" t="s">
        <v>270</v>
      </c>
      <c r="W24" s="61" t="s">
        <v>273</v>
      </c>
      <c r="X24" s="199"/>
      <c r="Y24" s="58" t="s">
        <v>270</v>
      </c>
      <c r="Z24" s="58" t="s">
        <v>270</v>
      </c>
      <c r="AA24" s="199"/>
      <c r="AB24" s="61" t="s">
        <v>273</v>
      </c>
      <c r="AC24" s="205" t="s">
        <v>384</v>
      </c>
    </row>
    <row r="25" spans="1:29" s="202" customFormat="1" x14ac:dyDescent="0.2">
      <c r="A25" s="200"/>
      <c r="B25" s="200"/>
      <c r="C25" s="199"/>
      <c r="D25" s="199"/>
      <c r="E25" s="199"/>
      <c r="F25" s="199"/>
      <c r="G25" s="199"/>
      <c r="H25" s="200"/>
      <c r="I25" s="200"/>
      <c r="J25" s="199"/>
      <c r="K25" s="199"/>
      <c r="L25" s="199"/>
      <c r="M25" s="199"/>
      <c r="N25" s="199"/>
      <c r="O25" s="199"/>
      <c r="P25" s="199"/>
      <c r="Q25" s="226"/>
      <c r="R25" s="226"/>
      <c r="S25" s="199"/>
      <c r="U25" s="199"/>
      <c r="X25" s="199"/>
      <c r="AA25" s="199"/>
    </row>
    <row r="26" spans="1:29" ht="15" customHeight="1" x14ac:dyDescent="0.2">
      <c r="I26" s="65" t="e">
        <f t="shared" ref="I26:I41" si="1">COUNTIF(J26:AY26, "WIN")/(COUNTIF(J26:AY26, "WIN")+COUNTIF(J26:AY26, "LOSE"))</f>
        <v>#DIV/0!</v>
      </c>
      <c r="K26" s="72"/>
      <c r="L26" s="72"/>
      <c r="M26" s="72"/>
      <c r="N26" s="72"/>
      <c r="O26" s="72"/>
      <c r="T26"/>
    </row>
    <row r="27" spans="1:29" s="202" customFormat="1" ht="15" customHeight="1" x14ac:dyDescent="0.2">
      <c r="A27" s="5"/>
      <c r="B27" s="5"/>
      <c r="C27" s="5"/>
      <c r="D27" s="5"/>
      <c r="E27" s="5"/>
      <c r="F27" s="5"/>
      <c r="G27" s="5"/>
      <c r="H27" s="2"/>
      <c r="I27" s="65" t="e">
        <f t="shared" si="1"/>
        <v>#DIV/0!</v>
      </c>
      <c r="K27" s="72"/>
      <c r="L27" s="72"/>
      <c r="M27" s="72"/>
      <c r="N27" s="72"/>
      <c r="O27" s="72"/>
      <c r="Q27" s="5"/>
      <c r="R27" s="5"/>
      <c r="T27"/>
      <c r="V27" s="5"/>
      <c r="W27" s="5"/>
      <c r="Y27" s="5"/>
      <c r="Z27" s="5"/>
      <c r="AB27" s="5"/>
      <c r="AC27" s="5"/>
    </row>
    <row r="28" spans="1:29" s="202" customFormat="1" ht="15" customHeight="1" x14ac:dyDescent="0.2">
      <c r="A28" s="5"/>
      <c r="B28" s="5"/>
      <c r="C28" s="5"/>
      <c r="D28" s="5"/>
      <c r="E28" s="5"/>
      <c r="F28" s="5"/>
      <c r="G28" s="5"/>
      <c r="H28" s="2"/>
      <c r="I28" s="65" t="e">
        <f t="shared" si="1"/>
        <v>#DIV/0!</v>
      </c>
      <c r="K28" s="72"/>
      <c r="L28" s="72"/>
      <c r="M28" s="72"/>
      <c r="N28" s="72"/>
      <c r="O28" s="72"/>
      <c r="Q28" s="5"/>
      <c r="R28" s="5"/>
      <c r="T28"/>
      <c r="V28" s="5"/>
      <c r="W28" s="5"/>
      <c r="Y28" s="5"/>
      <c r="Z28" s="5"/>
      <c r="AB28" s="5"/>
      <c r="AC28" s="5"/>
    </row>
    <row r="29" spans="1:29" s="202" customFormat="1" ht="15" customHeight="1" x14ac:dyDescent="0.2">
      <c r="A29" s="5"/>
      <c r="B29" s="5"/>
      <c r="C29" s="5"/>
      <c r="D29" s="5"/>
      <c r="E29" s="5"/>
      <c r="F29" s="5"/>
      <c r="G29" s="5"/>
      <c r="H29" s="2"/>
      <c r="I29" s="65" t="e">
        <f t="shared" si="1"/>
        <v>#DIV/0!</v>
      </c>
      <c r="K29" s="72"/>
      <c r="L29" s="72"/>
      <c r="M29" s="72"/>
      <c r="N29" s="72"/>
      <c r="O29" s="72"/>
      <c r="Q29" s="5"/>
      <c r="R29" s="5"/>
      <c r="T29"/>
      <c r="V29" s="5"/>
      <c r="W29" s="5"/>
      <c r="Y29" s="5"/>
      <c r="Z29" s="5"/>
      <c r="AB29" s="5"/>
      <c r="AC29" s="5"/>
    </row>
    <row r="30" spans="1:29" s="202" customFormat="1" ht="15" customHeight="1" x14ac:dyDescent="0.2">
      <c r="A30" s="5"/>
      <c r="B30" s="5"/>
      <c r="C30" s="5"/>
      <c r="D30" s="5"/>
      <c r="E30" s="5"/>
      <c r="F30" s="5"/>
      <c r="G30" s="5"/>
      <c r="H30" s="2"/>
      <c r="I30" s="65" t="e">
        <f t="shared" si="1"/>
        <v>#DIV/0!</v>
      </c>
      <c r="K30" s="72"/>
      <c r="L30" s="72"/>
      <c r="M30" s="72"/>
      <c r="N30" s="72"/>
      <c r="O30" s="72"/>
      <c r="Q30" s="5"/>
      <c r="R30" s="5"/>
      <c r="T30"/>
      <c r="V30" s="5"/>
      <c r="W30" s="5"/>
      <c r="Y30" s="5"/>
      <c r="Z30" s="5"/>
      <c r="AB30" s="5"/>
      <c r="AC30" s="5"/>
    </row>
    <row r="31" spans="1:29" s="202" customFormat="1" ht="15" customHeight="1" x14ac:dyDescent="0.2">
      <c r="A31" s="5"/>
      <c r="B31" s="5"/>
      <c r="C31" s="5"/>
      <c r="D31" s="5"/>
      <c r="E31" s="5"/>
      <c r="F31" s="5"/>
      <c r="G31" s="5"/>
      <c r="H31" s="2"/>
      <c r="I31" s="65" t="e">
        <f t="shared" si="1"/>
        <v>#DIV/0!</v>
      </c>
      <c r="K31" s="72"/>
      <c r="L31" s="72"/>
      <c r="M31" s="72"/>
      <c r="N31" s="72"/>
      <c r="O31" s="72"/>
      <c r="Q31" s="5"/>
      <c r="R31" s="5"/>
      <c r="T31"/>
      <c r="V31" s="5"/>
      <c r="W31" s="5"/>
      <c r="Y31" s="5"/>
      <c r="Z31" s="5"/>
      <c r="AB31" s="5"/>
      <c r="AC31" s="5"/>
    </row>
    <row r="32" spans="1:29" s="202" customFormat="1" ht="15" customHeight="1" x14ac:dyDescent="0.2">
      <c r="A32" s="5"/>
      <c r="B32" s="5"/>
      <c r="C32" s="5"/>
      <c r="D32" s="5"/>
      <c r="E32" s="5"/>
      <c r="F32" s="5"/>
      <c r="G32" s="5"/>
      <c r="H32" s="2"/>
      <c r="I32" s="65" t="e">
        <f t="shared" si="1"/>
        <v>#DIV/0!</v>
      </c>
      <c r="K32" s="72"/>
      <c r="L32" s="72"/>
      <c r="M32" s="72"/>
      <c r="N32" s="72"/>
      <c r="O32" s="72"/>
      <c r="Q32" s="5"/>
      <c r="R32" s="5"/>
      <c r="T32"/>
      <c r="V32" s="5"/>
      <c r="W32" s="5"/>
      <c r="Y32" s="5"/>
      <c r="Z32" s="5"/>
      <c r="AB32" s="5"/>
      <c r="AC32" s="5"/>
    </row>
    <row r="33" spans="9:9" s="202" customFormat="1" ht="15" customHeight="1" x14ac:dyDescent="0.2">
      <c r="I33" s="65" t="e">
        <f t="shared" si="1"/>
        <v>#DIV/0!</v>
      </c>
    </row>
    <row r="34" spans="9:9" s="202" customFormat="1" ht="15" customHeight="1" x14ac:dyDescent="0.2">
      <c r="I34" s="65" t="e">
        <f t="shared" si="1"/>
        <v>#DIV/0!</v>
      </c>
    </row>
    <row r="35" spans="9:9" s="202" customFormat="1" ht="15" customHeight="1" x14ac:dyDescent="0.2">
      <c r="I35" s="65" t="e">
        <f t="shared" si="1"/>
        <v>#DIV/0!</v>
      </c>
    </row>
    <row r="36" spans="9:9" s="202" customFormat="1" ht="15" customHeight="1" x14ac:dyDescent="0.2">
      <c r="I36" s="65" t="e">
        <f t="shared" si="1"/>
        <v>#DIV/0!</v>
      </c>
    </row>
    <row r="37" spans="9:9" s="202" customFormat="1" ht="15" customHeight="1" x14ac:dyDescent="0.2">
      <c r="I37" s="65" t="e">
        <f t="shared" si="1"/>
        <v>#DIV/0!</v>
      </c>
    </row>
    <row r="38" spans="9:9" s="202" customFormat="1" ht="15" customHeight="1" x14ac:dyDescent="0.2">
      <c r="I38" s="65" t="e">
        <f t="shared" si="1"/>
        <v>#DIV/0!</v>
      </c>
    </row>
    <row r="39" spans="9:9" s="202" customFormat="1" ht="15" customHeight="1" x14ac:dyDescent="0.2">
      <c r="I39" s="65" t="e">
        <f t="shared" si="1"/>
        <v>#DIV/0!</v>
      </c>
    </row>
    <row r="40" spans="9:9" s="202" customFormat="1" ht="15" customHeight="1" x14ac:dyDescent="0.2">
      <c r="I40" s="65" t="e">
        <f t="shared" si="1"/>
        <v>#DIV/0!</v>
      </c>
    </row>
    <row r="41" spans="9:9" ht="15" customHeight="1" x14ac:dyDescent="0.2">
      <c r="I41" s="65" t="e">
        <f t="shared" si="1"/>
        <v>#DIV/0!</v>
      </c>
    </row>
  </sheetData>
  <autoFilter ref="A1:A40" xr:uid="{8D528DBB-33EB-4898-9BFC-6B00BC7E1EBD}"/>
  <conditionalFormatting sqref="H1:I7 A9:B10 H9:J10 P9:XFD10 H11:I1048576">
    <cfRule type="colorScale" priority="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conditionalFormatting sqref="K9:O9">
    <cfRule type="colorScale" priority="1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3A26-3B6C-E841-9AB7-9AA034684C1A}">
  <dimension ref="A2:AO160"/>
  <sheetViews>
    <sheetView zoomScale="70" zoomScaleNormal="70" workbookViewId="0">
      <selection activeCell="J52" sqref="J52"/>
    </sheetView>
  </sheetViews>
  <sheetFormatPr defaultColWidth="9.01171875" defaultRowHeight="15" x14ac:dyDescent="0.2"/>
  <cols>
    <col min="1" max="1" width="9.81640625" style="1" customWidth="1"/>
    <col min="2" max="2" width="1.74609375" style="1" customWidth="1"/>
    <col min="3" max="3" width="10.22265625" style="1" bestFit="1" customWidth="1"/>
    <col min="4" max="4" width="1.74609375" style="1" customWidth="1"/>
    <col min="5" max="5" width="10.22265625" style="1" bestFit="1" customWidth="1"/>
    <col min="6" max="6" width="1.74609375" style="1" customWidth="1"/>
    <col min="7" max="7" width="10.22265625" style="1" bestFit="1" customWidth="1"/>
    <col min="8" max="8" width="1.74609375" style="1" customWidth="1"/>
    <col min="9" max="9" width="10.22265625" style="1" bestFit="1" customWidth="1"/>
    <col min="10" max="10" width="1.74609375" style="1" customWidth="1"/>
    <col min="11" max="11" width="10.22265625" style="1" bestFit="1" customWidth="1"/>
    <col min="12" max="12" width="1.74609375" style="3" customWidth="1"/>
    <col min="13" max="13" width="9.28125" style="1" customWidth="1"/>
    <col min="14" max="14" width="1.74609375" style="1" customWidth="1"/>
    <col min="15" max="15" width="10.22265625" style="1" bestFit="1" customWidth="1"/>
    <col min="16" max="16" width="1.74609375" style="1" customWidth="1"/>
    <col min="17" max="17" width="10.22265625" style="1" bestFit="1" customWidth="1"/>
    <col min="18" max="18" width="1.74609375" style="1" customWidth="1"/>
    <col min="19" max="19" width="9.81640625" style="1" customWidth="1"/>
    <col min="20" max="20" width="1.74609375" style="1" customWidth="1"/>
    <col min="21" max="21" width="10.22265625" style="1" bestFit="1" customWidth="1"/>
    <col min="22" max="22" width="1.74609375" style="1" customWidth="1"/>
    <col min="23" max="23" width="10.22265625" style="1" bestFit="1" customWidth="1"/>
    <col min="24" max="24" width="1.07421875" style="1" customWidth="1"/>
    <col min="25" max="25" width="9.01171875" style="1" customWidth="1"/>
    <col min="26" max="26" width="1.07421875" style="1" customWidth="1"/>
    <col min="27" max="27" width="10.22265625" style="1" bestFit="1" customWidth="1"/>
    <col min="28" max="28" width="1.4765625" style="1" customWidth="1"/>
    <col min="29" max="29" width="10.22265625" style="1" bestFit="1" customWidth="1"/>
    <col min="30" max="30" width="1.74609375" style="1" customWidth="1"/>
    <col min="31" max="31" width="10.76171875" style="1" customWidth="1"/>
    <col min="32" max="32" width="1.74609375" style="1" customWidth="1"/>
    <col min="33" max="33" width="10.22265625" style="1" bestFit="1" customWidth="1"/>
    <col min="34" max="34" width="1.74609375" style="1" customWidth="1"/>
    <col min="35" max="35" width="10.22265625" style="1" bestFit="1" customWidth="1"/>
    <col min="36" max="36" width="1.07421875" style="1" customWidth="1"/>
    <col min="37" max="37" width="10.22265625" style="1" customWidth="1"/>
    <col min="38" max="38" width="1.74609375" style="1" customWidth="1"/>
    <col min="39" max="39" width="10.22265625" style="1" customWidth="1"/>
    <col min="40" max="40" width="1.74609375" style="1" customWidth="1"/>
    <col min="41" max="16384" width="9.01171875" style="1"/>
  </cols>
  <sheetData>
    <row r="2" spans="1:41" x14ac:dyDescent="0.2">
      <c r="A2" s="14"/>
      <c r="B2" s="14"/>
      <c r="C2" s="14" t="s">
        <v>87</v>
      </c>
      <c r="D2" s="14"/>
      <c r="E2" s="14" t="s">
        <v>7</v>
      </c>
      <c r="F2" s="15"/>
      <c r="G2" s="14" t="s">
        <v>6</v>
      </c>
      <c r="H2" s="42"/>
      <c r="I2" s="14" t="s">
        <v>223</v>
      </c>
      <c r="J2" s="37"/>
      <c r="K2" s="14" t="s">
        <v>202</v>
      </c>
      <c r="L2" s="37"/>
      <c r="M2" s="14" t="s">
        <v>149</v>
      </c>
      <c r="N2" s="14"/>
      <c r="O2" s="14" t="s">
        <v>16</v>
      </c>
      <c r="P2" s="15"/>
      <c r="Q2" s="14" t="s">
        <v>213</v>
      </c>
      <c r="R2" s="15"/>
      <c r="S2" s="14" t="s">
        <v>11</v>
      </c>
      <c r="T2" s="15"/>
      <c r="U2" s="14" t="s">
        <v>224</v>
      </c>
      <c r="V2" s="15"/>
      <c r="W2" s="14" t="s">
        <v>18</v>
      </c>
      <c r="X2" s="15"/>
      <c r="Y2" s="14" t="s">
        <v>225</v>
      </c>
      <c r="AA2" s="14" t="s">
        <v>9</v>
      </c>
      <c r="AC2" s="14" t="s">
        <v>226</v>
      </c>
      <c r="AE2" s="14" t="s">
        <v>10</v>
      </c>
      <c r="AG2" s="14" t="s">
        <v>199</v>
      </c>
      <c r="AI2" s="14" t="s">
        <v>316</v>
      </c>
    </row>
    <row r="3" spans="1:41" x14ac:dyDescent="0.2">
      <c r="A3" s="15"/>
      <c r="B3" s="15"/>
      <c r="C3" s="15" t="s">
        <v>230</v>
      </c>
      <c r="D3" s="15"/>
      <c r="E3" s="15" t="s">
        <v>230</v>
      </c>
      <c r="F3" s="15"/>
      <c r="G3" s="15" t="s">
        <v>231</v>
      </c>
      <c r="H3" s="37"/>
      <c r="I3" s="15" t="s">
        <v>231</v>
      </c>
      <c r="J3" s="37"/>
      <c r="K3" s="15" t="s">
        <v>230</v>
      </c>
      <c r="L3" s="37"/>
      <c r="M3" s="15" t="s">
        <v>230</v>
      </c>
      <c r="N3" s="15"/>
      <c r="O3" s="15" t="s">
        <v>232</v>
      </c>
      <c r="P3" s="15"/>
      <c r="Q3" s="15" t="s">
        <v>233</v>
      </c>
      <c r="R3" s="15"/>
      <c r="S3" s="15" t="s">
        <v>230</v>
      </c>
      <c r="T3" s="15"/>
      <c r="U3" s="15" t="s">
        <v>231</v>
      </c>
      <c r="V3" s="15"/>
      <c r="W3" s="15" t="s">
        <v>234</v>
      </c>
      <c r="X3" s="15"/>
      <c r="Y3" s="15" t="s">
        <v>233</v>
      </c>
      <c r="AA3" s="15" t="s">
        <v>232</v>
      </c>
      <c r="AC3" s="15" t="s">
        <v>235</v>
      </c>
      <c r="AE3" s="15" t="s">
        <v>232</v>
      </c>
      <c r="AG3" s="15" t="s">
        <v>234</v>
      </c>
      <c r="AI3" s="15" t="s">
        <v>230</v>
      </c>
    </row>
    <row r="4" spans="1:41" x14ac:dyDescent="0.2">
      <c r="A4" s="14" t="s">
        <v>52</v>
      </c>
      <c r="B4" s="14"/>
      <c r="C4" s="23">
        <f>31.95</f>
        <v>31.95</v>
      </c>
      <c r="D4" s="23"/>
      <c r="E4" s="34">
        <v>18.399999999999999</v>
      </c>
      <c r="F4" s="15"/>
      <c r="G4" s="34">
        <v>18</v>
      </c>
      <c r="H4" s="15"/>
      <c r="I4" s="45">
        <v>18</v>
      </c>
      <c r="J4" s="37"/>
      <c r="K4" s="43">
        <v>11.6</v>
      </c>
      <c r="L4" s="46"/>
      <c r="M4" s="43">
        <v>11.2</v>
      </c>
      <c r="N4" s="43"/>
      <c r="O4" s="29">
        <v>4.8</v>
      </c>
      <c r="P4" s="43"/>
      <c r="Q4" s="29">
        <v>1.75</v>
      </c>
      <c r="R4" s="43"/>
      <c r="S4" s="43">
        <v>11.2</v>
      </c>
      <c r="T4" s="43"/>
      <c r="U4" s="29">
        <v>8</v>
      </c>
      <c r="V4" s="43"/>
      <c r="W4" s="29">
        <v>4.2</v>
      </c>
      <c r="X4" s="43"/>
      <c r="Y4" s="29">
        <v>1.75</v>
      </c>
      <c r="AA4" s="43">
        <v>12.8</v>
      </c>
      <c r="AC4" s="29">
        <v>5.3</v>
      </c>
      <c r="AE4" s="29">
        <v>3.2</v>
      </c>
      <c r="AG4" s="29">
        <v>5.25</v>
      </c>
      <c r="AI4" s="29">
        <v>5.6</v>
      </c>
    </row>
    <row r="5" spans="1:41" x14ac:dyDescent="0.2">
      <c r="A5" s="14" t="s">
        <v>53</v>
      </c>
      <c r="B5" s="14"/>
      <c r="C5" s="23">
        <f>31.95</f>
        <v>31.95</v>
      </c>
      <c r="D5" s="23"/>
      <c r="E5" s="34">
        <v>23</v>
      </c>
      <c r="F5" s="15"/>
      <c r="G5" s="34">
        <v>22.5</v>
      </c>
      <c r="H5" s="15"/>
      <c r="I5" s="34">
        <v>22.5</v>
      </c>
      <c r="J5" s="37"/>
      <c r="K5" s="43">
        <v>11.6</v>
      </c>
      <c r="L5" s="46"/>
      <c r="M5" s="43">
        <v>11.2</v>
      </c>
      <c r="N5" s="43"/>
      <c r="O5" s="29">
        <v>5.85</v>
      </c>
      <c r="P5" s="43"/>
      <c r="Q5" s="29">
        <v>2.5499999999999998</v>
      </c>
      <c r="R5" s="43"/>
      <c r="S5" s="43">
        <v>11.2</v>
      </c>
      <c r="T5" s="43"/>
      <c r="U5" s="29">
        <v>10</v>
      </c>
      <c r="V5" s="43"/>
      <c r="W5" s="29">
        <v>5.4</v>
      </c>
      <c r="X5" s="43"/>
      <c r="Y5" s="29">
        <v>2.5499999999999998</v>
      </c>
      <c r="AA5" s="43">
        <v>15.6</v>
      </c>
      <c r="AC5" s="29">
        <v>5.3</v>
      </c>
      <c r="AE5" s="29">
        <v>3.9</v>
      </c>
      <c r="AG5" s="29">
        <v>6.75</v>
      </c>
      <c r="AI5" s="29">
        <v>56</v>
      </c>
    </row>
    <row r="6" spans="1:41" x14ac:dyDescent="0.2">
      <c r="A6" s="14" t="s">
        <v>54</v>
      </c>
      <c r="B6" s="14"/>
      <c r="C6" s="23">
        <v>46.15</v>
      </c>
      <c r="D6" s="24"/>
      <c r="E6" s="34">
        <v>27.6</v>
      </c>
      <c r="F6" s="44"/>
      <c r="G6" s="34">
        <v>27</v>
      </c>
      <c r="H6" s="37"/>
      <c r="I6" s="34">
        <v>27</v>
      </c>
      <c r="J6" s="37"/>
      <c r="K6" s="43">
        <v>17.399999999999999</v>
      </c>
      <c r="L6" s="46"/>
      <c r="M6" s="43">
        <v>16.8</v>
      </c>
      <c r="N6" s="43"/>
      <c r="O6" s="29">
        <v>8.1</v>
      </c>
      <c r="P6" s="43"/>
      <c r="Q6" s="29">
        <v>3.6</v>
      </c>
      <c r="R6" s="43"/>
      <c r="S6" s="43">
        <v>16.8</v>
      </c>
      <c r="T6" s="43"/>
      <c r="U6" s="29">
        <v>12</v>
      </c>
      <c r="V6" s="43"/>
      <c r="W6" s="29">
        <v>7</v>
      </c>
      <c r="X6" s="43"/>
      <c r="Y6" s="29">
        <v>3.6</v>
      </c>
      <c r="AA6" s="43">
        <v>21.6</v>
      </c>
      <c r="AC6" s="29">
        <v>7.95</v>
      </c>
      <c r="AE6" s="29">
        <v>5.4</v>
      </c>
      <c r="AG6" s="29">
        <v>8.75</v>
      </c>
      <c r="AI6" s="29">
        <v>11.2</v>
      </c>
    </row>
    <row r="7" spans="1:41" x14ac:dyDescent="0.2">
      <c r="A7" s="14" t="s">
        <v>55</v>
      </c>
      <c r="B7" s="14"/>
      <c r="C7" s="48">
        <v>46.15</v>
      </c>
      <c r="D7" s="23"/>
      <c r="E7" s="34">
        <v>32.200000000000003</v>
      </c>
      <c r="F7" s="15"/>
      <c r="G7" s="34">
        <v>31.5</v>
      </c>
      <c r="H7" s="15"/>
      <c r="I7" s="34">
        <v>31.5</v>
      </c>
      <c r="J7" s="15"/>
      <c r="K7" s="43">
        <v>17.399999999999999</v>
      </c>
      <c r="L7" s="46"/>
      <c r="M7" s="43">
        <v>16.8</v>
      </c>
      <c r="N7" s="43"/>
      <c r="O7" s="29">
        <v>9.3000000000000007</v>
      </c>
      <c r="P7" s="43"/>
      <c r="Q7" s="36">
        <v>4.45</v>
      </c>
      <c r="R7" s="43"/>
      <c r="S7" s="43">
        <v>16.8</v>
      </c>
      <c r="T7" s="43"/>
      <c r="U7" s="29">
        <v>14</v>
      </c>
      <c r="V7" s="43"/>
      <c r="W7" s="29">
        <v>8.1999999999999993</v>
      </c>
      <c r="X7" s="43"/>
      <c r="Y7" s="36">
        <v>4.45</v>
      </c>
      <c r="AA7" s="43">
        <v>24.8</v>
      </c>
      <c r="AC7" s="29">
        <v>7.95</v>
      </c>
      <c r="AE7" s="30">
        <v>6.2</v>
      </c>
      <c r="AG7" s="36">
        <v>10.25</v>
      </c>
      <c r="AI7" s="29">
        <v>11.2</v>
      </c>
    </row>
    <row r="8" spans="1:41" x14ac:dyDescent="0.2">
      <c r="L8" s="1"/>
    </row>
    <row r="9" spans="1:41" x14ac:dyDescent="0.2">
      <c r="A9" s="16"/>
      <c r="B9" s="16"/>
      <c r="C9" s="16" t="s">
        <v>5</v>
      </c>
      <c r="D9" s="16"/>
      <c r="E9" s="16" t="s">
        <v>151</v>
      </c>
      <c r="F9" s="17"/>
      <c r="G9" s="21" t="s">
        <v>105</v>
      </c>
      <c r="H9" s="19"/>
      <c r="I9" s="16" t="s">
        <v>103</v>
      </c>
      <c r="J9" s="20"/>
      <c r="K9" s="16" t="s">
        <v>1</v>
      </c>
      <c r="L9" s="20"/>
      <c r="M9" s="16" t="s">
        <v>89</v>
      </c>
      <c r="N9" s="16"/>
      <c r="O9" s="16" t="s">
        <v>211</v>
      </c>
      <c r="P9" s="17"/>
      <c r="Q9" s="16" t="s">
        <v>88</v>
      </c>
      <c r="R9" s="17"/>
      <c r="S9" s="16" t="s">
        <v>95</v>
      </c>
      <c r="T9" s="17"/>
      <c r="U9" s="16" t="s">
        <v>247</v>
      </c>
      <c r="V9" s="17"/>
      <c r="W9" s="16" t="s">
        <v>198</v>
      </c>
      <c r="Y9" s="16" t="s">
        <v>248</v>
      </c>
      <c r="AA9" s="16" t="s">
        <v>249</v>
      </c>
      <c r="AC9" s="16" t="s">
        <v>94</v>
      </c>
      <c r="AE9" s="16" t="s">
        <v>97</v>
      </c>
      <c r="AG9" s="16" t="s">
        <v>249</v>
      </c>
      <c r="AI9" s="16" t="s">
        <v>317</v>
      </c>
    </row>
    <row r="10" spans="1:41" x14ac:dyDescent="0.2">
      <c r="A10" s="17"/>
      <c r="B10" s="17"/>
      <c r="C10" s="17" t="s">
        <v>250</v>
      </c>
      <c r="D10" s="17"/>
      <c r="E10" s="17" t="s">
        <v>250</v>
      </c>
      <c r="F10" s="17"/>
      <c r="G10" s="17" t="s">
        <v>251</v>
      </c>
      <c r="H10" s="20"/>
      <c r="I10" s="17" t="s">
        <v>252</v>
      </c>
      <c r="J10" s="20"/>
      <c r="K10" s="17" t="s">
        <v>250</v>
      </c>
      <c r="L10" s="20"/>
      <c r="M10" s="17" t="s">
        <v>250</v>
      </c>
      <c r="N10" s="17"/>
      <c r="O10" s="17" t="s">
        <v>250</v>
      </c>
      <c r="P10" s="17"/>
      <c r="Q10" s="17" t="s">
        <v>253</v>
      </c>
      <c r="R10" s="17"/>
      <c r="S10" s="17" t="s">
        <v>254</v>
      </c>
      <c r="T10" s="17"/>
      <c r="U10" s="17" t="s">
        <v>250</v>
      </c>
      <c r="V10" s="17"/>
      <c r="W10" s="17" t="s">
        <v>255</v>
      </c>
      <c r="Y10" s="17" t="s">
        <v>251</v>
      </c>
      <c r="AA10" s="17" t="s">
        <v>253</v>
      </c>
      <c r="AC10" s="17" t="s">
        <v>250</v>
      </c>
      <c r="AE10" s="17" t="s">
        <v>254</v>
      </c>
      <c r="AG10" s="17" t="s">
        <v>253</v>
      </c>
      <c r="AI10" s="17" t="s">
        <v>250</v>
      </c>
    </row>
    <row r="11" spans="1:41" x14ac:dyDescent="0.2">
      <c r="A11" s="16" t="s">
        <v>52</v>
      </c>
      <c r="B11" s="16"/>
      <c r="C11" s="25">
        <v>27.6</v>
      </c>
      <c r="D11" s="25"/>
      <c r="E11" s="25">
        <v>28.4</v>
      </c>
      <c r="F11" s="17"/>
      <c r="G11" s="33">
        <v>18</v>
      </c>
      <c r="H11" s="17"/>
      <c r="I11" s="31">
        <v>14</v>
      </c>
      <c r="J11" s="20"/>
      <c r="K11" s="25">
        <v>24</v>
      </c>
      <c r="L11" s="20"/>
      <c r="M11" s="31">
        <v>11.2</v>
      </c>
      <c r="N11" s="31"/>
      <c r="O11" s="31">
        <v>11.2</v>
      </c>
      <c r="P11" s="17"/>
      <c r="Q11" s="28">
        <v>4.2</v>
      </c>
      <c r="R11" s="17"/>
      <c r="S11" s="28">
        <v>1.75</v>
      </c>
      <c r="T11" s="17"/>
      <c r="U11" s="28">
        <v>5.6</v>
      </c>
      <c r="V11" s="17"/>
      <c r="W11" s="28">
        <v>3.2</v>
      </c>
      <c r="Y11" s="28">
        <v>8</v>
      </c>
      <c r="AA11" s="28">
        <v>4.2</v>
      </c>
      <c r="AC11" s="31">
        <v>11.2</v>
      </c>
      <c r="AE11" s="28">
        <v>1.75</v>
      </c>
      <c r="AG11" s="28">
        <v>4.2</v>
      </c>
      <c r="AI11" s="25">
        <v>28.8</v>
      </c>
    </row>
    <row r="12" spans="1:41" x14ac:dyDescent="0.2">
      <c r="A12" s="16" t="s">
        <v>53</v>
      </c>
      <c r="B12" s="16"/>
      <c r="C12" s="25">
        <v>27.6</v>
      </c>
      <c r="D12" s="25"/>
      <c r="E12" s="25">
        <v>28.4</v>
      </c>
      <c r="F12" s="17"/>
      <c r="G12" s="33">
        <v>22.5</v>
      </c>
      <c r="H12" s="17"/>
      <c r="I12" s="31">
        <v>14</v>
      </c>
      <c r="J12" s="20"/>
      <c r="K12" s="25">
        <v>24</v>
      </c>
      <c r="L12" s="20"/>
      <c r="M12" s="31">
        <v>11.2</v>
      </c>
      <c r="N12" s="31"/>
      <c r="O12" s="31">
        <v>11.2</v>
      </c>
      <c r="P12" s="17"/>
      <c r="Q12" s="28">
        <v>5.4</v>
      </c>
      <c r="R12" s="17"/>
      <c r="S12" s="28">
        <v>2.5499999999999998</v>
      </c>
      <c r="T12" s="17"/>
      <c r="U12" s="28">
        <v>5.6</v>
      </c>
      <c r="V12" s="17"/>
      <c r="W12" s="28">
        <v>3.9</v>
      </c>
      <c r="Y12" s="28">
        <v>10</v>
      </c>
      <c r="AA12" s="28">
        <v>5.4</v>
      </c>
      <c r="AC12" s="31">
        <v>11.2</v>
      </c>
      <c r="AE12" s="28">
        <v>2.5499999999999998</v>
      </c>
      <c r="AG12" s="28">
        <v>5.4</v>
      </c>
      <c r="AI12" s="25">
        <v>28.8</v>
      </c>
    </row>
    <row r="13" spans="1:41" x14ac:dyDescent="0.2">
      <c r="A13" s="16" t="s">
        <v>54</v>
      </c>
      <c r="B13" s="16"/>
      <c r="C13" s="25">
        <v>41.4</v>
      </c>
      <c r="D13" s="26"/>
      <c r="E13" s="26">
        <v>42.6</v>
      </c>
      <c r="F13" s="18"/>
      <c r="G13" s="33">
        <v>27</v>
      </c>
      <c r="H13" s="20"/>
      <c r="I13" s="31">
        <v>25.2</v>
      </c>
      <c r="J13" s="20"/>
      <c r="K13" s="25">
        <v>36</v>
      </c>
      <c r="L13" s="20"/>
      <c r="M13" s="31">
        <v>16.7</v>
      </c>
      <c r="N13" s="31"/>
      <c r="O13" s="31">
        <v>16.7</v>
      </c>
      <c r="P13" s="17"/>
      <c r="Q13" s="28">
        <v>7</v>
      </c>
      <c r="R13" s="17"/>
      <c r="S13" s="28">
        <v>3.6</v>
      </c>
      <c r="T13" s="17"/>
      <c r="U13" s="28">
        <v>11.2</v>
      </c>
      <c r="V13" s="17"/>
      <c r="W13" s="28">
        <v>5.4</v>
      </c>
      <c r="Y13" s="28">
        <v>12</v>
      </c>
      <c r="AA13" s="28">
        <v>7</v>
      </c>
      <c r="AC13" s="31">
        <v>16.7</v>
      </c>
      <c r="AE13" s="28">
        <v>3.6</v>
      </c>
      <c r="AG13" s="28">
        <v>7</v>
      </c>
      <c r="AI13" s="25">
        <v>43.2</v>
      </c>
    </row>
    <row r="14" spans="1:41" x14ac:dyDescent="0.2">
      <c r="A14" s="16" t="s">
        <v>55</v>
      </c>
      <c r="B14" s="16"/>
      <c r="C14" s="25">
        <v>41.4</v>
      </c>
      <c r="D14" s="25"/>
      <c r="E14" s="25">
        <v>42.6</v>
      </c>
      <c r="F14" s="17"/>
      <c r="G14" s="33">
        <v>31.5</v>
      </c>
      <c r="H14" s="17"/>
      <c r="I14" s="31">
        <v>25.5</v>
      </c>
      <c r="J14" s="17"/>
      <c r="K14" s="25">
        <v>36</v>
      </c>
      <c r="L14" s="20"/>
      <c r="M14" s="31">
        <v>16.7</v>
      </c>
      <c r="N14" s="31"/>
      <c r="O14" s="31">
        <v>16.7</v>
      </c>
      <c r="P14" s="17"/>
      <c r="Q14" s="28">
        <v>8.1999999999999993</v>
      </c>
      <c r="R14" s="17"/>
      <c r="S14" s="39">
        <v>4.45</v>
      </c>
      <c r="T14" s="17"/>
      <c r="U14" s="28">
        <v>11.2</v>
      </c>
      <c r="V14" s="17"/>
      <c r="W14" s="39">
        <v>6.2</v>
      </c>
      <c r="Y14" s="38">
        <v>14</v>
      </c>
      <c r="AA14" s="28">
        <v>8.1999999999999993</v>
      </c>
      <c r="AC14" s="31">
        <v>16.7</v>
      </c>
      <c r="AE14" s="39">
        <v>4.45</v>
      </c>
      <c r="AG14" s="28">
        <v>8.1999999999999993</v>
      </c>
      <c r="AI14" s="25">
        <v>43.2</v>
      </c>
    </row>
    <row r="15" spans="1:41" x14ac:dyDescent="0.2">
      <c r="L15" s="1"/>
      <c r="AO15" s="4"/>
    </row>
    <row r="16" spans="1:41" x14ac:dyDescent="0.2">
      <c r="A16" s="6"/>
      <c r="B16" s="6"/>
      <c r="C16" s="6" t="s">
        <v>210</v>
      </c>
      <c r="D16" s="6"/>
      <c r="E16" s="6" t="s">
        <v>256</v>
      </c>
      <c r="F16" s="8"/>
      <c r="G16" s="6" t="s">
        <v>161</v>
      </c>
      <c r="H16" s="22"/>
      <c r="I16" s="6" t="s">
        <v>318</v>
      </c>
      <c r="J16" s="22"/>
      <c r="K16" s="6" t="s">
        <v>164</v>
      </c>
      <c r="L16" s="22"/>
      <c r="M16" s="6" t="s">
        <v>90</v>
      </c>
      <c r="N16" s="6"/>
      <c r="O16" s="6" t="s">
        <v>154</v>
      </c>
      <c r="P16" s="8"/>
      <c r="Q16" s="6" t="s">
        <v>160</v>
      </c>
      <c r="R16" s="8"/>
      <c r="S16" s="6" t="s">
        <v>4</v>
      </c>
      <c r="T16" s="8"/>
      <c r="U16" s="6" t="s">
        <v>162</v>
      </c>
      <c r="V16" s="8"/>
      <c r="W16" s="6" t="s">
        <v>261</v>
      </c>
      <c r="X16" s="8"/>
      <c r="Y16" s="6" t="s">
        <v>262</v>
      </c>
      <c r="Z16" s="8"/>
      <c r="AA16" s="6" t="s">
        <v>159</v>
      </c>
      <c r="AB16" s="8"/>
      <c r="AC16" s="6" t="s">
        <v>157</v>
      </c>
      <c r="AE16" s="6" t="s">
        <v>156</v>
      </c>
      <c r="AG16" s="6" t="s">
        <v>152</v>
      </c>
      <c r="AI16" s="6" t="s">
        <v>319</v>
      </c>
      <c r="AK16" s="6" t="s">
        <v>200</v>
      </c>
      <c r="AM16" s="6" t="s">
        <v>201</v>
      </c>
      <c r="AO16" s="6" t="s">
        <v>320</v>
      </c>
    </row>
    <row r="17" spans="1:41" x14ac:dyDescent="0.2">
      <c r="A17" s="6"/>
      <c r="B17" s="6"/>
      <c r="C17" s="8" t="s">
        <v>265</v>
      </c>
      <c r="D17" s="8"/>
      <c r="E17" s="8" t="s">
        <v>265</v>
      </c>
      <c r="F17" s="8"/>
      <c r="G17" s="8" t="s">
        <v>265</v>
      </c>
      <c r="H17" s="22"/>
      <c r="I17" s="8" t="s">
        <v>266</v>
      </c>
      <c r="J17" s="22"/>
      <c r="K17" s="8" t="s">
        <v>266</v>
      </c>
      <c r="L17" s="22"/>
      <c r="M17" s="8" t="s">
        <v>267</v>
      </c>
      <c r="N17" s="6"/>
      <c r="O17" s="8" t="s">
        <v>265</v>
      </c>
      <c r="P17" s="8"/>
      <c r="Q17" s="8" t="s">
        <v>267</v>
      </c>
      <c r="R17" s="8"/>
      <c r="S17" s="8" t="s">
        <v>268</v>
      </c>
      <c r="T17" s="8"/>
      <c r="U17" s="8" t="s">
        <v>265</v>
      </c>
      <c r="V17" s="8"/>
      <c r="W17" s="8" t="s">
        <v>266</v>
      </c>
      <c r="X17" s="8"/>
      <c r="Y17" s="8" t="s">
        <v>266</v>
      </c>
      <c r="Z17" s="8"/>
      <c r="AA17" s="8" t="s">
        <v>266</v>
      </c>
      <c r="AB17" s="8"/>
      <c r="AC17" s="8" t="s">
        <v>267</v>
      </c>
      <c r="AE17" s="8" t="s">
        <v>268</v>
      </c>
      <c r="AG17" s="8" t="s">
        <v>266</v>
      </c>
      <c r="AI17" s="8" t="s">
        <v>321</v>
      </c>
      <c r="AK17" s="8" t="s">
        <v>268</v>
      </c>
      <c r="AM17" s="8" t="s">
        <v>267</v>
      </c>
      <c r="AO17" s="8" t="s">
        <v>267</v>
      </c>
    </row>
    <row r="18" spans="1:41" x14ac:dyDescent="0.2">
      <c r="A18" s="6" t="s">
        <v>52</v>
      </c>
      <c r="B18" s="6"/>
      <c r="C18" s="32">
        <v>18</v>
      </c>
      <c r="D18" s="8"/>
      <c r="E18" s="32">
        <v>18</v>
      </c>
      <c r="F18" s="32"/>
      <c r="G18" s="32">
        <v>18</v>
      </c>
      <c r="H18" s="22"/>
      <c r="I18" s="32">
        <v>18.2</v>
      </c>
      <c r="J18" s="22"/>
      <c r="K18" s="55">
        <v>17.399999999999999</v>
      </c>
      <c r="L18" s="22"/>
      <c r="M18" s="35">
        <v>9.4499999999999993</v>
      </c>
      <c r="N18" s="27"/>
      <c r="O18" s="27">
        <v>10</v>
      </c>
      <c r="P18" s="32"/>
      <c r="Q18" s="27">
        <v>4.2</v>
      </c>
      <c r="R18" s="32"/>
      <c r="S18" s="27">
        <v>5.6</v>
      </c>
      <c r="T18" s="32"/>
      <c r="U18" s="27">
        <v>8.4</v>
      </c>
      <c r="V18" s="32"/>
      <c r="W18" s="55">
        <v>25.2</v>
      </c>
      <c r="X18" s="32"/>
      <c r="Y18" s="55">
        <v>37.799999999999997</v>
      </c>
      <c r="Z18" s="32"/>
      <c r="AA18" s="35">
        <v>11.2</v>
      </c>
      <c r="AB18" s="32"/>
      <c r="AC18" s="27">
        <v>4.8</v>
      </c>
      <c r="AE18" s="27">
        <v>5.6</v>
      </c>
      <c r="AG18" s="27">
        <v>1.8</v>
      </c>
      <c r="AI18" s="27">
        <v>1.75</v>
      </c>
      <c r="AK18" s="55">
        <v>39.82</v>
      </c>
      <c r="AM18" s="35">
        <v>8.94</v>
      </c>
      <c r="AO18" s="27">
        <v>5.5</v>
      </c>
    </row>
    <row r="19" spans="1:41" x14ac:dyDescent="0.2">
      <c r="A19" s="6" t="s">
        <v>53</v>
      </c>
      <c r="B19" s="6"/>
      <c r="C19" s="32">
        <v>22.5</v>
      </c>
      <c r="D19" s="8"/>
      <c r="E19" s="32">
        <v>22.5</v>
      </c>
      <c r="F19" s="32"/>
      <c r="G19" s="32">
        <v>22.5</v>
      </c>
      <c r="H19" s="22"/>
      <c r="I19" s="32">
        <v>28.2</v>
      </c>
      <c r="J19" s="22"/>
      <c r="K19" s="55">
        <v>17.399999999999999</v>
      </c>
      <c r="L19" s="22"/>
      <c r="M19" s="35">
        <v>12.15</v>
      </c>
      <c r="N19" s="27"/>
      <c r="O19" s="27">
        <v>12.5</v>
      </c>
      <c r="P19" s="32"/>
      <c r="Q19" s="27">
        <v>5.4</v>
      </c>
      <c r="R19" s="32"/>
      <c r="S19" s="27">
        <v>5.6</v>
      </c>
      <c r="T19" s="32"/>
      <c r="U19" s="27">
        <v>10.4</v>
      </c>
      <c r="V19" s="32"/>
      <c r="W19" s="55">
        <v>37.799999999999997</v>
      </c>
      <c r="X19" s="32"/>
      <c r="Y19" s="55">
        <v>37.799999999999997</v>
      </c>
      <c r="Z19" s="32"/>
      <c r="AA19" s="35">
        <v>11.2</v>
      </c>
      <c r="AB19" s="32"/>
      <c r="AC19" s="27">
        <v>6</v>
      </c>
      <c r="AE19" s="27">
        <v>5.6</v>
      </c>
      <c r="AG19" s="27">
        <v>2.7</v>
      </c>
      <c r="AI19" s="27">
        <v>2.5499999999999998</v>
      </c>
      <c r="AK19" s="55">
        <v>39.82</v>
      </c>
      <c r="AM19" s="35">
        <v>11.5</v>
      </c>
      <c r="AO19" s="27">
        <v>7</v>
      </c>
    </row>
    <row r="20" spans="1:41" x14ac:dyDescent="0.2">
      <c r="A20" s="6" t="s">
        <v>54</v>
      </c>
      <c r="B20" s="6"/>
      <c r="C20" s="32">
        <v>27</v>
      </c>
      <c r="D20" s="8"/>
      <c r="E20" s="32">
        <v>27</v>
      </c>
      <c r="F20" s="32"/>
      <c r="G20" s="32">
        <v>27</v>
      </c>
      <c r="H20" s="22"/>
      <c r="I20" s="32">
        <v>27.3</v>
      </c>
      <c r="J20" s="22"/>
      <c r="K20" s="55">
        <v>26.1</v>
      </c>
      <c r="L20" s="22"/>
      <c r="M20" s="47">
        <v>15.75</v>
      </c>
      <c r="N20" s="27"/>
      <c r="O20" s="27">
        <v>12.5</v>
      </c>
      <c r="P20" s="32"/>
      <c r="Q20" s="27">
        <v>7</v>
      </c>
      <c r="R20" s="32"/>
      <c r="S20" s="27">
        <v>8.4</v>
      </c>
      <c r="T20" s="32"/>
      <c r="U20" s="27">
        <v>12.8</v>
      </c>
      <c r="V20" s="32"/>
      <c r="W20" s="55">
        <v>50.4</v>
      </c>
      <c r="X20" s="32"/>
      <c r="Y20" s="55">
        <v>50.4</v>
      </c>
      <c r="Z20" s="32"/>
      <c r="AA20" s="35">
        <v>16.8</v>
      </c>
      <c r="AB20" s="32"/>
      <c r="AC20" s="27">
        <v>8</v>
      </c>
      <c r="AE20" s="27">
        <v>11.2</v>
      </c>
      <c r="AG20" s="27">
        <v>3.6</v>
      </c>
      <c r="AI20" s="27">
        <v>3.6</v>
      </c>
      <c r="AK20" s="55">
        <v>59.73</v>
      </c>
      <c r="AM20" s="35">
        <v>14.9</v>
      </c>
      <c r="AO20" s="27">
        <v>9</v>
      </c>
    </row>
    <row r="21" spans="1:41" x14ac:dyDescent="0.2">
      <c r="A21" s="6" t="s">
        <v>55</v>
      </c>
      <c r="B21" s="6"/>
      <c r="C21" s="32">
        <v>31.5</v>
      </c>
      <c r="D21" s="8"/>
      <c r="E21" s="32">
        <v>31.5</v>
      </c>
      <c r="F21" s="32"/>
      <c r="G21" s="32">
        <v>31.5</v>
      </c>
      <c r="H21" s="22"/>
      <c r="I21" s="32">
        <v>27.3</v>
      </c>
      <c r="J21" s="22"/>
      <c r="K21" s="55">
        <v>26.1</v>
      </c>
      <c r="L21" s="22"/>
      <c r="M21" s="35">
        <v>18.45</v>
      </c>
      <c r="N21" s="27"/>
      <c r="O21" s="27">
        <v>12.5</v>
      </c>
      <c r="P21" s="32"/>
      <c r="Q21" s="27">
        <v>8.1999999999999993</v>
      </c>
      <c r="R21" s="32"/>
      <c r="S21" s="27">
        <v>8.4</v>
      </c>
      <c r="T21" s="32"/>
      <c r="U21" s="27">
        <v>14.8</v>
      </c>
      <c r="V21" s="32"/>
      <c r="W21" s="55">
        <v>63</v>
      </c>
      <c r="X21" s="32"/>
      <c r="Y21" s="55">
        <v>63</v>
      </c>
      <c r="Z21" s="32"/>
      <c r="AA21" s="35">
        <v>16.8</v>
      </c>
      <c r="AB21" s="32"/>
      <c r="AC21" s="41">
        <v>8.1999999999999993</v>
      </c>
      <c r="AE21" s="27">
        <v>11.2</v>
      </c>
      <c r="AG21" s="41">
        <v>4.05</v>
      </c>
      <c r="AI21" s="41">
        <v>4.45</v>
      </c>
      <c r="AK21" s="194">
        <v>59.73</v>
      </c>
      <c r="AM21" s="40">
        <v>17.46</v>
      </c>
      <c r="AO21" s="41">
        <v>10.75</v>
      </c>
    </row>
    <row r="23" spans="1:41" x14ac:dyDescent="0.2">
      <c r="C23" s="4" t="s">
        <v>322</v>
      </c>
      <c r="E23" s="4" t="s">
        <v>322</v>
      </c>
      <c r="G23" s="4" t="s">
        <v>322</v>
      </c>
      <c r="I23" s="4" t="s">
        <v>322</v>
      </c>
      <c r="K23" s="4" t="s">
        <v>323</v>
      </c>
      <c r="L23" s="1"/>
      <c r="M23" s="4" t="s">
        <v>323</v>
      </c>
      <c r="O23" s="4" t="s">
        <v>323</v>
      </c>
      <c r="P23" s="3"/>
      <c r="Q23" s="4" t="s">
        <v>323</v>
      </c>
      <c r="S23" s="4" t="s">
        <v>323</v>
      </c>
      <c r="U23" s="4" t="s">
        <v>323</v>
      </c>
      <c r="W23" s="4" t="s">
        <v>323</v>
      </c>
      <c r="Y23" s="4" t="s">
        <v>323</v>
      </c>
    </row>
    <row r="24" spans="1:41" x14ac:dyDescent="0.2">
      <c r="C24" s="6" t="s">
        <v>4</v>
      </c>
      <c r="E24" s="14" t="s">
        <v>10</v>
      </c>
      <c r="G24" s="14" t="s">
        <v>13</v>
      </c>
      <c r="I24" s="14" t="s">
        <v>9</v>
      </c>
      <c r="K24" s="16" t="s">
        <v>211</v>
      </c>
      <c r="L24" s="1"/>
      <c r="M24" s="16" t="s">
        <v>88</v>
      </c>
      <c r="O24" s="16" t="s">
        <v>97</v>
      </c>
      <c r="P24" s="3"/>
      <c r="Q24" s="16" t="s">
        <v>104</v>
      </c>
      <c r="S24" s="16" t="s">
        <v>324</v>
      </c>
      <c r="U24" s="16" t="s">
        <v>248</v>
      </c>
      <c r="W24" s="16" t="s">
        <v>325</v>
      </c>
      <c r="Y24" s="16" t="s">
        <v>96</v>
      </c>
      <c r="AA24" s="6" t="s">
        <v>165</v>
      </c>
      <c r="AB24" s="8"/>
      <c r="AC24" s="6" t="s">
        <v>163</v>
      </c>
      <c r="AD24" s="6"/>
      <c r="AE24" s="6" t="s">
        <v>258</v>
      </c>
      <c r="AF24" s="8"/>
      <c r="AG24" s="6" t="s">
        <v>167</v>
      </c>
      <c r="AH24" s="8"/>
      <c r="AI24" s="6" t="s">
        <v>166</v>
      </c>
    </row>
    <row r="25" spans="1:41" x14ac:dyDescent="0.2">
      <c r="C25" s="8" t="s">
        <v>268</v>
      </c>
      <c r="E25" s="15" t="s">
        <v>232</v>
      </c>
      <c r="G25" s="15" t="s">
        <v>232</v>
      </c>
      <c r="I25" s="15" t="s">
        <v>232</v>
      </c>
      <c r="K25" s="17" t="s">
        <v>250</v>
      </c>
      <c r="L25" s="1"/>
      <c r="M25" s="17" t="s">
        <v>253</v>
      </c>
      <c r="O25" s="17" t="s">
        <v>254</v>
      </c>
      <c r="P25" s="3"/>
      <c r="Q25" s="17" t="s">
        <v>252</v>
      </c>
      <c r="S25" s="17" t="s">
        <v>253</v>
      </c>
      <c r="U25" s="17" t="s">
        <v>251</v>
      </c>
      <c r="W25" s="17" t="s">
        <v>253</v>
      </c>
      <c r="Y25" s="17" t="s">
        <v>252</v>
      </c>
      <c r="AA25" s="8" t="s">
        <v>265</v>
      </c>
      <c r="AB25" s="8"/>
      <c r="AC25" s="8" t="s">
        <v>266</v>
      </c>
      <c r="AD25" s="8"/>
      <c r="AE25" s="8" t="s">
        <v>266</v>
      </c>
      <c r="AF25" s="8"/>
      <c r="AG25" s="8" t="s">
        <v>267</v>
      </c>
      <c r="AH25" s="8"/>
      <c r="AI25" s="8" t="s">
        <v>268</v>
      </c>
    </row>
    <row r="26" spans="1:41" x14ac:dyDescent="0.2">
      <c r="C26" s="27">
        <v>5.6</v>
      </c>
      <c r="E26" s="29">
        <v>3.2</v>
      </c>
      <c r="G26" s="29">
        <v>3.2</v>
      </c>
      <c r="I26" s="43">
        <v>12.8</v>
      </c>
      <c r="K26" s="31">
        <v>11.2</v>
      </c>
      <c r="L26" s="1"/>
      <c r="M26" s="28">
        <v>4.2</v>
      </c>
      <c r="O26" s="28">
        <v>1.75</v>
      </c>
      <c r="P26" s="3"/>
      <c r="Q26" s="28">
        <v>5.6</v>
      </c>
      <c r="S26" s="28">
        <v>4.2</v>
      </c>
      <c r="U26" s="28">
        <v>8</v>
      </c>
      <c r="W26" s="28">
        <v>6.75</v>
      </c>
      <c r="Y26" s="31">
        <v>11.2</v>
      </c>
      <c r="AA26" s="32">
        <v>18</v>
      </c>
      <c r="AB26" s="27"/>
      <c r="AC26" s="35">
        <v>11.7</v>
      </c>
      <c r="AD26" s="35"/>
      <c r="AE26" s="35">
        <v>11.2</v>
      </c>
      <c r="AF26" s="27"/>
      <c r="AG26" s="27">
        <v>4.2</v>
      </c>
      <c r="AH26" s="32"/>
      <c r="AI26" s="27">
        <v>2.8</v>
      </c>
    </row>
    <row r="27" spans="1:41" x14ac:dyDescent="0.2">
      <c r="C27" s="27">
        <v>5.6</v>
      </c>
      <c r="E27" s="29">
        <v>3.9</v>
      </c>
      <c r="G27" s="29">
        <v>3.9</v>
      </c>
      <c r="I27" s="43">
        <v>15.6</v>
      </c>
      <c r="K27" s="31">
        <v>11.2</v>
      </c>
      <c r="L27" s="1"/>
      <c r="M27" s="28">
        <v>5.4</v>
      </c>
      <c r="O27" s="28">
        <v>2.5499999999999998</v>
      </c>
      <c r="P27" s="3"/>
      <c r="Q27" s="28">
        <v>5.6</v>
      </c>
      <c r="S27" s="28">
        <v>5.4</v>
      </c>
      <c r="U27" s="28">
        <v>10</v>
      </c>
      <c r="W27" s="28">
        <v>9.9</v>
      </c>
      <c r="Y27" s="31">
        <v>11.2</v>
      </c>
      <c r="AA27" s="32">
        <v>22.5</v>
      </c>
      <c r="AB27" s="27"/>
      <c r="AC27" s="35">
        <v>11.7</v>
      </c>
      <c r="AD27" s="35"/>
      <c r="AE27" s="35">
        <v>11.2</v>
      </c>
      <c r="AF27" s="27"/>
      <c r="AG27" s="27">
        <v>5.4</v>
      </c>
      <c r="AH27" s="32"/>
      <c r="AI27" s="27">
        <v>5.6</v>
      </c>
    </row>
    <row r="28" spans="1:41" x14ac:dyDescent="0.2">
      <c r="C28" s="27">
        <v>8.4</v>
      </c>
      <c r="E28" s="29">
        <v>5.4</v>
      </c>
      <c r="G28" s="29">
        <v>5.4</v>
      </c>
      <c r="I28" s="43">
        <v>21.6</v>
      </c>
      <c r="K28" s="31">
        <v>16.7</v>
      </c>
      <c r="L28" s="1"/>
      <c r="M28" s="28">
        <v>7</v>
      </c>
      <c r="O28" s="28">
        <v>3.6</v>
      </c>
      <c r="P28" s="3"/>
      <c r="Q28" s="28">
        <v>8.4</v>
      </c>
      <c r="S28" s="28">
        <v>7</v>
      </c>
      <c r="U28" s="28">
        <v>12</v>
      </c>
      <c r="W28" s="28">
        <v>12.6</v>
      </c>
      <c r="Y28" s="31">
        <v>16.7</v>
      </c>
      <c r="AA28" s="32">
        <v>27</v>
      </c>
      <c r="AB28" s="27"/>
      <c r="AC28" s="35">
        <v>23.4</v>
      </c>
      <c r="AD28" s="35"/>
      <c r="AE28" s="35">
        <v>16.8</v>
      </c>
      <c r="AF28" s="27"/>
      <c r="AG28" s="27">
        <v>7</v>
      </c>
      <c r="AH28" s="32"/>
      <c r="AI28" s="27">
        <v>5.6</v>
      </c>
    </row>
    <row r="29" spans="1:41" x14ac:dyDescent="0.2">
      <c r="C29" s="27">
        <v>8.4</v>
      </c>
      <c r="E29" s="30">
        <v>6.2</v>
      </c>
      <c r="G29" s="30">
        <v>6.2</v>
      </c>
      <c r="I29" s="43">
        <v>24.8</v>
      </c>
      <c r="K29" s="31">
        <v>16.7</v>
      </c>
      <c r="L29" s="1"/>
      <c r="M29" s="28">
        <v>8.1999999999999993</v>
      </c>
      <c r="O29" s="39">
        <v>4.45</v>
      </c>
      <c r="P29" s="3"/>
      <c r="Q29" s="28">
        <v>8.4</v>
      </c>
      <c r="S29" s="28">
        <v>8.1999999999999993</v>
      </c>
      <c r="U29" s="38">
        <v>14</v>
      </c>
      <c r="W29" s="28">
        <v>15.75</v>
      </c>
      <c r="Y29" s="31">
        <v>16.7</v>
      </c>
      <c r="AA29" s="32">
        <v>31.5</v>
      </c>
      <c r="AB29" s="27"/>
      <c r="AC29" s="35">
        <v>23.4</v>
      </c>
      <c r="AD29" s="35"/>
      <c r="AE29" s="35">
        <v>16.8</v>
      </c>
      <c r="AF29" s="27"/>
      <c r="AG29" s="27">
        <v>8.1999999999999993</v>
      </c>
      <c r="AH29" s="32"/>
      <c r="AI29" s="27">
        <v>5.6</v>
      </c>
    </row>
    <row r="30" spans="1:41" x14ac:dyDescent="0.2">
      <c r="L30" s="1"/>
    </row>
    <row r="31" spans="1:41" x14ac:dyDescent="0.2">
      <c r="C31" s="4" t="s">
        <v>326</v>
      </c>
      <c r="E31" s="4" t="s">
        <v>326</v>
      </c>
      <c r="G31" s="4" t="s">
        <v>327</v>
      </c>
      <c r="I31" s="4" t="s">
        <v>327</v>
      </c>
      <c r="K31" s="4" t="s">
        <v>327</v>
      </c>
      <c r="L31" s="1"/>
      <c r="M31" s="4" t="s">
        <v>327</v>
      </c>
      <c r="AA31" s="6" t="s">
        <v>68</v>
      </c>
      <c r="AB31" s="8"/>
      <c r="AC31" s="6" t="s">
        <v>155</v>
      </c>
      <c r="AD31" s="8"/>
      <c r="AE31" s="6" t="s">
        <v>259</v>
      </c>
      <c r="AG31" s="6" t="s">
        <v>209</v>
      </c>
    </row>
    <row r="32" spans="1:41" x14ac:dyDescent="0.2">
      <c r="C32" s="14" t="s">
        <v>149</v>
      </c>
      <c r="E32" s="14" t="s">
        <v>199</v>
      </c>
      <c r="G32" s="16" t="s">
        <v>1</v>
      </c>
      <c r="I32" s="16" t="s">
        <v>95</v>
      </c>
      <c r="K32" s="16" t="s">
        <v>198</v>
      </c>
      <c r="L32" s="1"/>
      <c r="M32" s="16" t="s">
        <v>94</v>
      </c>
      <c r="W32" s="7" t="s">
        <v>227</v>
      </c>
      <c r="AA32" s="8" t="s">
        <v>268</v>
      </c>
      <c r="AB32" s="8"/>
      <c r="AC32" s="8" t="s">
        <v>266</v>
      </c>
      <c r="AD32" s="8"/>
      <c r="AE32" s="8" t="s">
        <v>268</v>
      </c>
      <c r="AG32" s="8" t="s">
        <v>265</v>
      </c>
    </row>
    <row r="33" spans="3:33" x14ac:dyDescent="0.2">
      <c r="C33" s="15" t="s">
        <v>230</v>
      </c>
      <c r="E33" s="15" t="s">
        <v>234</v>
      </c>
      <c r="G33" s="17" t="s">
        <v>250</v>
      </c>
      <c r="I33" s="17" t="s">
        <v>254</v>
      </c>
      <c r="K33" s="17" t="s">
        <v>255</v>
      </c>
      <c r="L33" s="1"/>
      <c r="M33" s="17" t="s">
        <v>250</v>
      </c>
      <c r="W33" s="7" t="s">
        <v>114</v>
      </c>
      <c r="AA33" s="27">
        <v>5.6</v>
      </c>
      <c r="AB33" s="32"/>
      <c r="AC33" s="35">
        <v>7.5</v>
      </c>
      <c r="AD33" s="32"/>
      <c r="AE33" s="35">
        <v>8.6999999999999993</v>
      </c>
      <c r="AG33" s="32">
        <v>18</v>
      </c>
    </row>
    <row r="34" spans="3:33" x14ac:dyDescent="0.2">
      <c r="C34" s="43">
        <v>11.2</v>
      </c>
      <c r="E34" s="29">
        <v>5.25</v>
      </c>
      <c r="G34" s="25">
        <v>24</v>
      </c>
      <c r="I34" s="28">
        <v>1.75</v>
      </c>
      <c r="K34" s="28">
        <v>3.2</v>
      </c>
      <c r="L34" s="1"/>
      <c r="M34" s="31">
        <v>11.2</v>
      </c>
      <c r="W34" s="11" t="s">
        <v>241</v>
      </c>
      <c r="AA34" s="27">
        <v>5.6</v>
      </c>
      <c r="AB34" s="32"/>
      <c r="AC34" s="35">
        <v>10</v>
      </c>
      <c r="AD34" s="32"/>
      <c r="AE34" s="35">
        <v>8.6999999999999993</v>
      </c>
      <c r="AG34" s="32">
        <v>22.5</v>
      </c>
    </row>
    <row r="35" spans="3:33" x14ac:dyDescent="0.2">
      <c r="C35" s="43">
        <v>11.2</v>
      </c>
      <c r="E35" s="29">
        <v>6.75</v>
      </c>
      <c r="G35" s="25">
        <v>24</v>
      </c>
      <c r="I35" s="28">
        <v>2.5499999999999998</v>
      </c>
      <c r="K35" s="28">
        <v>3.9</v>
      </c>
      <c r="L35" s="1"/>
      <c r="M35" s="31">
        <v>11.2</v>
      </c>
      <c r="W35" s="11" t="s">
        <v>86</v>
      </c>
      <c r="AA35" s="27">
        <v>8.4</v>
      </c>
      <c r="AB35" s="32"/>
      <c r="AC35" s="35">
        <v>12.5</v>
      </c>
      <c r="AD35" s="32"/>
      <c r="AE35" s="35">
        <v>14.5</v>
      </c>
      <c r="AG35" s="32">
        <v>27</v>
      </c>
    </row>
    <row r="36" spans="3:33" x14ac:dyDescent="0.2">
      <c r="C36" s="43">
        <v>16.8</v>
      </c>
      <c r="E36" s="29">
        <v>8.75</v>
      </c>
      <c r="G36" s="25">
        <v>36</v>
      </c>
      <c r="I36" s="28">
        <v>3.6</v>
      </c>
      <c r="K36" s="28">
        <v>5.4</v>
      </c>
      <c r="L36" s="1"/>
      <c r="M36" s="31">
        <v>16.7</v>
      </c>
      <c r="W36" s="12" t="s">
        <v>237</v>
      </c>
      <c r="AA36" s="27">
        <v>8.4</v>
      </c>
      <c r="AB36" s="32"/>
      <c r="AC36" s="35">
        <v>17.5</v>
      </c>
      <c r="AD36" s="32"/>
      <c r="AE36" s="35">
        <v>14.5</v>
      </c>
      <c r="AG36" s="32">
        <v>31.5</v>
      </c>
    </row>
    <row r="37" spans="3:33" x14ac:dyDescent="0.2">
      <c r="C37" s="43">
        <v>16.8</v>
      </c>
      <c r="E37" s="36">
        <v>10.25</v>
      </c>
      <c r="G37" s="25">
        <v>36</v>
      </c>
      <c r="I37" s="39">
        <v>4.45</v>
      </c>
      <c r="K37" s="39">
        <v>6.2</v>
      </c>
      <c r="L37" s="1"/>
      <c r="M37" s="31">
        <v>16.7</v>
      </c>
      <c r="W37" s="12" t="s">
        <v>107</v>
      </c>
    </row>
    <row r="38" spans="3:33" x14ac:dyDescent="0.2">
      <c r="L38" s="1"/>
      <c r="W38" s="56" t="s">
        <v>246</v>
      </c>
    </row>
    <row r="39" spans="3:33" x14ac:dyDescent="0.2">
      <c r="C39" s="4" t="s">
        <v>328</v>
      </c>
      <c r="E39" s="4" t="s">
        <v>328</v>
      </c>
      <c r="G39" s="4" t="s">
        <v>328</v>
      </c>
      <c r="I39" s="4" t="s">
        <v>328</v>
      </c>
      <c r="K39" s="4" t="s">
        <v>328</v>
      </c>
      <c r="L39" s="1"/>
      <c r="M39" s="4" t="s">
        <v>328</v>
      </c>
      <c r="O39" s="4" t="s">
        <v>328</v>
      </c>
      <c r="Q39" s="4" t="s">
        <v>328</v>
      </c>
      <c r="S39" s="4" t="s">
        <v>328</v>
      </c>
      <c r="U39" s="4" t="s">
        <v>328</v>
      </c>
      <c r="W39" s="56" t="s">
        <v>126</v>
      </c>
    </row>
    <row r="40" spans="3:33" x14ac:dyDescent="0.2">
      <c r="C40" s="6" t="s">
        <v>90</v>
      </c>
      <c r="E40" s="6" t="s">
        <v>154</v>
      </c>
      <c r="G40" s="6" t="s">
        <v>161</v>
      </c>
      <c r="I40" s="6" t="s">
        <v>160</v>
      </c>
      <c r="K40" s="6" t="s">
        <v>162</v>
      </c>
      <c r="L40" s="1"/>
      <c r="M40" s="6" t="s">
        <v>263</v>
      </c>
      <c r="O40" s="6" t="s">
        <v>167</v>
      </c>
      <c r="Q40" s="6" t="s">
        <v>156</v>
      </c>
      <c r="S40" s="6" t="s">
        <v>329</v>
      </c>
      <c r="U40" s="6" t="s">
        <v>152</v>
      </c>
      <c r="W40" s="10" t="s">
        <v>228</v>
      </c>
    </row>
    <row r="41" spans="3:33" x14ac:dyDescent="0.2">
      <c r="C41" s="8" t="s">
        <v>267</v>
      </c>
      <c r="E41" s="8" t="s">
        <v>265</v>
      </c>
      <c r="G41" s="8" t="s">
        <v>265</v>
      </c>
      <c r="I41" s="8" t="s">
        <v>267</v>
      </c>
      <c r="K41" s="8" t="s">
        <v>265</v>
      </c>
      <c r="L41" s="1"/>
      <c r="M41" s="8" t="s">
        <v>269</v>
      </c>
      <c r="O41" s="8" t="s">
        <v>267</v>
      </c>
      <c r="Q41" s="8" t="s">
        <v>268</v>
      </c>
      <c r="S41" s="8" t="s">
        <v>233</v>
      </c>
      <c r="U41" s="8" t="s">
        <v>266</v>
      </c>
      <c r="W41" s="10" t="s">
        <v>133</v>
      </c>
    </row>
    <row r="42" spans="3:33" x14ac:dyDescent="0.2">
      <c r="C42" s="35">
        <v>9.4499999999999993</v>
      </c>
      <c r="E42" s="27">
        <v>10</v>
      </c>
      <c r="G42" s="32">
        <v>18</v>
      </c>
      <c r="I42" s="27">
        <v>4.2</v>
      </c>
      <c r="K42" s="27">
        <v>8.4</v>
      </c>
      <c r="L42" s="1"/>
      <c r="M42" s="27">
        <v>3.2</v>
      </c>
      <c r="O42" s="27">
        <v>4.2</v>
      </c>
      <c r="Q42" s="27">
        <v>5.6</v>
      </c>
      <c r="S42" s="27">
        <v>1.75</v>
      </c>
      <c r="U42" s="27">
        <v>1.8</v>
      </c>
      <c r="W42" s="9" t="s">
        <v>238</v>
      </c>
    </row>
    <row r="43" spans="3:33" x14ac:dyDescent="0.2">
      <c r="C43" s="35">
        <v>12.15</v>
      </c>
      <c r="E43" s="27">
        <v>12.5</v>
      </c>
      <c r="G43" s="32">
        <v>22.5</v>
      </c>
      <c r="I43" s="27">
        <v>5.4</v>
      </c>
      <c r="K43" s="27">
        <v>10.4</v>
      </c>
      <c r="L43" s="1"/>
      <c r="M43" s="27">
        <v>3.9</v>
      </c>
      <c r="O43" s="27">
        <v>5.4</v>
      </c>
      <c r="Q43" s="27">
        <v>5.6</v>
      </c>
      <c r="S43" s="27">
        <v>2.5499999999999998</v>
      </c>
      <c r="U43" s="27">
        <v>2.7</v>
      </c>
      <c r="W43" s="9" t="s">
        <v>132</v>
      </c>
    </row>
    <row r="44" spans="3:33" x14ac:dyDescent="0.2">
      <c r="C44" s="47">
        <v>15.75</v>
      </c>
      <c r="E44" s="27">
        <v>12.5</v>
      </c>
      <c r="G44" s="32">
        <v>27</v>
      </c>
      <c r="I44" s="27">
        <v>7</v>
      </c>
      <c r="K44" s="27">
        <v>12.8</v>
      </c>
      <c r="L44" s="1"/>
      <c r="M44" s="27">
        <v>5.4</v>
      </c>
      <c r="O44" s="27">
        <v>7</v>
      </c>
      <c r="Q44" s="27">
        <v>11.2</v>
      </c>
      <c r="S44" s="27">
        <v>3.6</v>
      </c>
      <c r="U44" s="27">
        <v>3.6</v>
      </c>
      <c r="W44" s="182" t="s">
        <v>330</v>
      </c>
    </row>
    <row r="45" spans="3:33" x14ac:dyDescent="0.2">
      <c r="C45" s="35">
        <v>18.45</v>
      </c>
      <c r="E45" s="27">
        <v>12.5</v>
      </c>
      <c r="G45" s="32">
        <v>31.5</v>
      </c>
      <c r="I45" s="27">
        <v>8.1999999999999993</v>
      </c>
      <c r="K45" s="27">
        <v>14.8</v>
      </c>
      <c r="L45" s="1"/>
      <c r="M45" s="41">
        <v>6.2</v>
      </c>
      <c r="O45" s="27">
        <v>8.1999999999999993</v>
      </c>
      <c r="Q45" s="27">
        <v>11.2</v>
      </c>
      <c r="S45" s="41">
        <v>4.45</v>
      </c>
      <c r="U45" s="41">
        <v>4.05</v>
      </c>
      <c r="W45" s="182" t="s">
        <v>85</v>
      </c>
    </row>
    <row r="46" spans="3:33" x14ac:dyDescent="0.2">
      <c r="L46" s="1"/>
    </row>
    <row r="47" spans="3:33" x14ac:dyDescent="0.2">
      <c r="C47" s="4" t="s">
        <v>331</v>
      </c>
      <c r="E47" s="4" t="s">
        <v>331</v>
      </c>
      <c r="G47" s="4" t="s">
        <v>331</v>
      </c>
      <c r="I47" s="4" t="s">
        <v>331</v>
      </c>
      <c r="K47" s="4" t="s">
        <v>332</v>
      </c>
      <c r="L47" s="1"/>
      <c r="M47" s="4" t="s">
        <v>332</v>
      </c>
      <c r="O47" s="4" t="s">
        <v>333</v>
      </c>
      <c r="Q47" s="4" t="s">
        <v>334</v>
      </c>
      <c r="S47" s="4" t="s">
        <v>335</v>
      </c>
    </row>
    <row r="48" spans="3:33" x14ac:dyDescent="0.2">
      <c r="C48" s="6" t="s">
        <v>164</v>
      </c>
      <c r="E48" s="6" t="s">
        <v>163</v>
      </c>
      <c r="F48" s="3"/>
      <c r="G48" s="6" t="s">
        <v>157</v>
      </c>
      <c r="I48" s="6" t="s">
        <v>155</v>
      </c>
      <c r="K48" s="14" t="s">
        <v>213</v>
      </c>
      <c r="L48" s="1"/>
      <c r="M48" s="14" t="s">
        <v>6</v>
      </c>
      <c r="O48" s="14" t="s">
        <v>202</v>
      </c>
      <c r="Q48" s="16" t="s">
        <v>89</v>
      </c>
      <c r="S48" s="6" t="s">
        <v>201</v>
      </c>
    </row>
    <row r="49" spans="1:25" x14ac:dyDescent="0.2">
      <c r="C49" s="8" t="s">
        <v>266</v>
      </c>
      <c r="E49" s="8" t="s">
        <v>266</v>
      </c>
      <c r="F49" s="3"/>
      <c r="G49" s="8" t="s">
        <v>267</v>
      </c>
      <c r="I49" s="8" t="s">
        <v>266</v>
      </c>
      <c r="K49" s="15" t="s">
        <v>233</v>
      </c>
      <c r="L49" s="1"/>
      <c r="M49" s="15" t="s">
        <v>231</v>
      </c>
      <c r="O49" s="15" t="s">
        <v>230</v>
      </c>
      <c r="Q49" s="17" t="s">
        <v>250</v>
      </c>
      <c r="S49" s="8" t="s">
        <v>267</v>
      </c>
    </row>
    <row r="50" spans="1:25" x14ac:dyDescent="0.2">
      <c r="C50" s="55">
        <v>17.399999999999999</v>
      </c>
      <c r="E50" s="35">
        <v>11.7</v>
      </c>
      <c r="F50" s="3"/>
      <c r="G50" s="27">
        <v>4.8</v>
      </c>
      <c r="I50" s="35">
        <v>7.5</v>
      </c>
      <c r="K50" s="29">
        <v>1.75</v>
      </c>
      <c r="L50" s="1"/>
      <c r="M50" s="34">
        <v>18</v>
      </c>
      <c r="O50" s="43">
        <v>11.6</v>
      </c>
      <c r="Q50" s="31">
        <v>11.2</v>
      </c>
      <c r="S50" s="35">
        <v>8.94</v>
      </c>
    </row>
    <row r="51" spans="1:25" x14ac:dyDescent="0.2">
      <c r="C51" s="55">
        <v>17.399999999999999</v>
      </c>
      <c r="E51" s="35">
        <v>11.7</v>
      </c>
      <c r="F51" s="3"/>
      <c r="G51" s="27">
        <v>6</v>
      </c>
      <c r="I51" s="35">
        <v>10</v>
      </c>
      <c r="K51" s="29">
        <v>2.5499999999999998</v>
      </c>
      <c r="L51" s="1"/>
      <c r="M51" s="34">
        <v>22.5</v>
      </c>
      <c r="O51" s="43">
        <v>11.6</v>
      </c>
      <c r="Q51" s="31">
        <v>11.2</v>
      </c>
      <c r="S51" s="35">
        <v>11.5</v>
      </c>
    </row>
    <row r="52" spans="1:25" x14ac:dyDescent="0.2">
      <c r="C52" s="55">
        <v>26.1</v>
      </c>
      <c r="E52" s="35">
        <v>23.4</v>
      </c>
      <c r="F52" s="3"/>
      <c r="G52" s="27">
        <v>8</v>
      </c>
      <c r="I52" s="35">
        <v>12.5</v>
      </c>
      <c r="K52" s="29">
        <v>3.6</v>
      </c>
      <c r="L52" s="1"/>
      <c r="M52" s="34">
        <v>27</v>
      </c>
      <c r="O52" s="43">
        <v>17.399999999999999</v>
      </c>
      <c r="Q52" s="31">
        <v>16.7</v>
      </c>
      <c r="S52" s="35">
        <v>14.9</v>
      </c>
    </row>
    <row r="53" spans="1:25" x14ac:dyDescent="0.2">
      <c r="C53" s="55">
        <v>26.1</v>
      </c>
      <c r="E53" s="35">
        <v>23.4</v>
      </c>
      <c r="F53" s="3"/>
      <c r="G53" s="41">
        <v>8.1999999999999993</v>
      </c>
      <c r="I53" s="35">
        <v>17.5</v>
      </c>
      <c r="K53" s="36">
        <v>4.45</v>
      </c>
      <c r="L53" s="1"/>
      <c r="M53" s="34">
        <v>31.5</v>
      </c>
      <c r="O53" s="43">
        <v>17.399999999999999</v>
      </c>
      <c r="Q53" s="31">
        <v>16.7</v>
      </c>
      <c r="S53" s="40">
        <v>17.46</v>
      </c>
    </row>
    <row r="54" spans="1:25" x14ac:dyDescent="0.2">
      <c r="L54" s="1"/>
      <c r="N54" s="3"/>
    </row>
    <row r="55" spans="1:25" x14ac:dyDescent="0.2">
      <c r="C55" s="4" t="s">
        <v>336</v>
      </c>
      <c r="E55" s="4" t="s">
        <v>337</v>
      </c>
      <c r="G55" s="4" t="s">
        <v>337</v>
      </c>
      <c r="I55" s="4" t="s">
        <v>337</v>
      </c>
      <c r="K55" s="4" t="s">
        <v>338</v>
      </c>
      <c r="M55" s="4" t="s">
        <v>338</v>
      </c>
      <c r="O55" s="4" t="s">
        <v>339</v>
      </c>
      <c r="P55" s="3"/>
      <c r="Q55" s="4" t="s">
        <v>340</v>
      </c>
      <c r="R55" s="3"/>
      <c r="S55" s="4" t="s">
        <v>340</v>
      </c>
      <c r="U55" s="4" t="s">
        <v>340</v>
      </c>
      <c r="W55" s="4" t="s">
        <v>340</v>
      </c>
    </row>
    <row r="56" spans="1:25" x14ac:dyDescent="0.2">
      <c r="C56" s="14" t="s">
        <v>87</v>
      </c>
      <c r="E56" s="14" t="s">
        <v>153</v>
      </c>
      <c r="G56" s="16" t="s">
        <v>5</v>
      </c>
      <c r="I56" s="16" t="s">
        <v>151</v>
      </c>
      <c r="K56" s="6" t="s">
        <v>261</v>
      </c>
      <c r="M56" s="6" t="s">
        <v>200</v>
      </c>
      <c r="O56" s="21" t="s">
        <v>105</v>
      </c>
      <c r="P56" s="3"/>
      <c r="Q56" s="6" t="s">
        <v>210</v>
      </c>
      <c r="R56" s="3"/>
      <c r="S56" s="6" t="s">
        <v>256</v>
      </c>
      <c r="U56" s="6" t="s">
        <v>165</v>
      </c>
      <c r="W56" s="6" t="s">
        <v>209</v>
      </c>
    </row>
    <row r="57" spans="1:25" x14ac:dyDescent="0.2">
      <c r="C57" s="15" t="s">
        <v>230</v>
      </c>
      <c r="E57" s="15" t="s">
        <v>230</v>
      </c>
      <c r="G57" s="17" t="s">
        <v>250</v>
      </c>
      <c r="I57" s="17" t="s">
        <v>250</v>
      </c>
      <c r="K57" s="8" t="s">
        <v>266</v>
      </c>
      <c r="M57" s="8" t="s">
        <v>268</v>
      </c>
      <c r="O57" s="17" t="s">
        <v>251</v>
      </c>
      <c r="P57" s="3"/>
      <c r="Q57" s="8" t="s">
        <v>265</v>
      </c>
      <c r="R57" s="3"/>
      <c r="S57" s="8" t="s">
        <v>265</v>
      </c>
      <c r="U57" s="8" t="s">
        <v>265</v>
      </c>
      <c r="W57" s="8" t="s">
        <v>265</v>
      </c>
    </row>
    <row r="58" spans="1:25" x14ac:dyDescent="0.2">
      <c r="C58" s="23">
        <f>31.95</f>
        <v>31.95</v>
      </c>
      <c r="E58" s="23">
        <v>26</v>
      </c>
      <c r="G58" s="25">
        <v>27.6</v>
      </c>
      <c r="I58" s="25">
        <v>28.4</v>
      </c>
      <c r="K58" s="55">
        <v>25.2</v>
      </c>
      <c r="M58" s="55">
        <v>39.82</v>
      </c>
      <c r="O58" s="33">
        <v>18</v>
      </c>
      <c r="P58" s="3"/>
      <c r="Q58" s="32">
        <v>18</v>
      </c>
      <c r="R58" s="3"/>
      <c r="S58" s="32">
        <v>18</v>
      </c>
      <c r="U58" s="32">
        <v>18</v>
      </c>
      <c r="W58" s="32">
        <v>18</v>
      </c>
    </row>
    <row r="59" spans="1:25" x14ac:dyDescent="0.2">
      <c r="C59" s="23">
        <f>31.95</f>
        <v>31.95</v>
      </c>
      <c r="E59" s="23">
        <v>26</v>
      </c>
      <c r="G59" s="25">
        <v>27.6</v>
      </c>
      <c r="I59" s="25">
        <v>28.4</v>
      </c>
      <c r="K59" s="55">
        <v>37.799999999999997</v>
      </c>
      <c r="M59" s="55">
        <v>39.82</v>
      </c>
      <c r="O59" s="33">
        <v>22.5</v>
      </c>
      <c r="P59" s="3"/>
      <c r="Q59" s="32">
        <v>22.5</v>
      </c>
      <c r="S59" s="32">
        <v>22.5</v>
      </c>
      <c r="U59" s="32">
        <v>22.5</v>
      </c>
      <c r="W59" s="32">
        <v>22.5</v>
      </c>
    </row>
    <row r="60" spans="1:25" x14ac:dyDescent="0.2">
      <c r="C60" s="23">
        <v>46.15</v>
      </c>
      <c r="E60" s="23">
        <v>39</v>
      </c>
      <c r="G60" s="25">
        <v>41.4</v>
      </c>
      <c r="I60" s="26">
        <v>42.6</v>
      </c>
      <c r="K60" s="55">
        <v>50.4</v>
      </c>
      <c r="M60" s="55">
        <v>59.73</v>
      </c>
      <c r="O60" s="33">
        <v>27</v>
      </c>
      <c r="P60" s="3"/>
      <c r="Q60" s="32">
        <v>27</v>
      </c>
      <c r="S60" s="32">
        <v>27</v>
      </c>
      <c r="U60" s="32">
        <v>27</v>
      </c>
      <c r="W60" s="32">
        <v>27</v>
      </c>
    </row>
    <row r="61" spans="1:25" x14ac:dyDescent="0.2">
      <c r="C61" s="48">
        <v>46.15</v>
      </c>
      <c r="E61" s="23">
        <v>39</v>
      </c>
      <c r="G61" s="25">
        <v>41.4</v>
      </c>
      <c r="I61" s="25">
        <v>42.6</v>
      </c>
      <c r="K61" s="55">
        <v>63</v>
      </c>
      <c r="M61" s="194">
        <v>59.73</v>
      </c>
      <c r="O61" s="33">
        <v>31.5</v>
      </c>
      <c r="P61" s="3"/>
      <c r="Q61" s="32">
        <v>31.5</v>
      </c>
      <c r="S61" s="32">
        <v>31.5</v>
      </c>
      <c r="U61" s="32">
        <v>31.5</v>
      </c>
      <c r="W61" s="32">
        <v>31.5</v>
      </c>
    </row>
    <row r="62" spans="1:25" ht="42.6" customHeight="1" x14ac:dyDescent="0.65">
      <c r="A62" s="197" t="s">
        <v>341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</row>
    <row r="63" spans="1:25" x14ac:dyDescent="0.2">
      <c r="A63" s="4"/>
      <c r="B63" s="4"/>
      <c r="L63" s="1"/>
      <c r="M63" s="4"/>
      <c r="N63" s="4"/>
      <c r="Y63" s="4"/>
    </row>
    <row r="64" spans="1:25" x14ac:dyDescent="0.2">
      <c r="A64" s="52" t="s">
        <v>342</v>
      </c>
      <c r="B64" s="52"/>
      <c r="C64" s="196"/>
      <c r="L64" s="1"/>
      <c r="M64" s="52" t="s">
        <v>343</v>
      </c>
      <c r="N64" s="52"/>
      <c r="O64" s="196"/>
      <c r="Y64" s="52" t="s">
        <v>344</v>
      </c>
    </row>
    <row r="65" spans="1:35" x14ac:dyDescent="0.2">
      <c r="A65" s="190" t="s">
        <v>345</v>
      </c>
      <c r="B65" s="181"/>
      <c r="C65" s="6" t="s">
        <v>90</v>
      </c>
      <c r="D65" s="2"/>
      <c r="E65" s="6" t="s">
        <v>157</v>
      </c>
      <c r="F65" s="2"/>
      <c r="G65" s="16" t="s">
        <v>88</v>
      </c>
      <c r="H65" s="2"/>
      <c r="I65" s="14" t="s">
        <v>6</v>
      </c>
      <c r="J65" s="3"/>
      <c r="K65" s="14" t="s">
        <v>87</v>
      </c>
      <c r="L65" s="1"/>
      <c r="M65" s="190" t="s">
        <v>90</v>
      </c>
      <c r="N65" s="181"/>
      <c r="O65" s="6" t="s">
        <v>90</v>
      </c>
      <c r="P65" s="2"/>
      <c r="Q65" s="16" t="s">
        <v>317</v>
      </c>
      <c r="R65" s="2"/>
      <c r="S65" s="14" t="s">
        <v>6</v>
      </c>
      <c r="T65" s="3"/>
      <c r="U65" s="6" t="s">
        <v>210</v>
      </c>
      <c r="W65" s="14" t="s">
        <v>87</v>
      </c>
      <c r="Y65" s="190" t="s">
        <v>90</v>
      </c>
      <c r="Z65" s="181"/>
      <c r="AA65" s="14" t="s">
        <v>6</v>
      </c>
      <c r="AB65" s="2"/>
      <c r="AC65" s="16" t="s">
        <v>317</v>
      </c>
      <c r="AD65" s="2"/>
      <c r="AE65" s="6" t="s">
        <v>90</v>
      </c>
      <c r="AF65" s="3"/>
      <c r="AG65" s="6" t="s">
        <v>210</v>
      </c>
      <c r="AI65" s="14" t="s">
        <v>153</v>
      </c>
    </row>
    <row r="66" spans="1:35" x14ac:dyDescent="0.2">
      <c r="A66" s="53" t="s">
        <v>54</v>
      </c>
      <c r="B66" s="53"/>
      <c r="C66" s="8" t="s">
        <v>267</v>
      </c>
      <c r="E66" s="8" t="s">
        <v>267</v>
      </c>
      <c r="G66" s="17" t="s">
        <v>253</v>
      </c>
      <c r="I66" s="15" t="s">
        <v>231</v>
      </c>
      <c r="K66" s="15" t="s">
        <v>230</v>
      </c>
      <c r="L66" s="1"/>
      <c r="M66" s="53" t="s">
        <v>52</v>
      </c>
      <c r="N66" s="53"/>
      <c r="O66" s="8" t="s">
        <v>267</v>
      </c>
      <c r="Q66" s="17" t="s">
        <v>250</v>
      </c>
      <c r="S66" s="15" t="s">
        <v>231</v>
      </c>
      <c r="U66" s="8" t="s">
        <v>265</v>
      </c>
      <c r="W66" s="15" t="s">
        <v>230</v>
      </c>
      <c r="Y66" s="53" t="s">
        <v>52</v>
      </c>
      <c r="Z66" s="53"/>
      <c r="AA66" s="15" t="s">
        <v>231</v>
      </c>
      <c r="AC66" s="17" t="s">
        <v>250</v>
      </c>
      <c r="AE66" s="8" t="s">
        <v>267</v>
      </c>
      <c r="AG66" s="8" t="s">
        <v>265</v>
      </c>
      <c r="AI66" s="15" t="s">
        <v>230</v>
      </c>
    </row>
    <row r="67" spans="1:35" x14ac:dyDescent="0.2">
      <c r="A67" s="185">
        <f>SUM(C67:K67)</f>
        <v>68.400000000000006</v>
      </c>
      <c r="B67" s="185"/>
      <c r="C67" s="35">
        <v>9.4499999999999993</v>
      </c>
      <c r="E67" s="27">
        <v>4.8</v>
      </c>
      <c r="G67" s="28">
        <v>4.2</v>
      </c>
      <c r="I67" s="34">
        <v>18</v>
      </c>
      <c r="K67" s="23">
        <f>31.95</f>
        <v>31.95</v>
      </c>
      <c r="L67" s="1"/>
      <c r="M67" s="53">
        <f>SUM(O67:W67)</f>
        <v>106.2</v>
      </c>
      <c r="N67" s="185"/>
      <c r="O67" s="35">
        <v>9.4499999999999993</v>
      </c>
      <c r="Q67" s="25">
        <v>28.8</v>
      </c>
      <c r="S67" s="34">
        <v>18</v>
      </c>
      <c r="U67" s="32">
        <v>18</v>
      </c>
      <c r="W67" s="23">
        <f>31.95</f>
        <v>31.95</v>
      </c>
      <c r="Y67" s="53">
        <f>SUM(AA67:AI67)</f>
        <v>100.25</v>
      </c>
      <c r="Z67" s="185"/>
      <c r="AA67" s="34">
        <v>18</v>
      </c>
      <c r="AC67" s="25">
        <v>28.8</v>
      </c>
      <c r="AE67" s="35">
        <v>9.4499999999999993</v>
      </c>
      <c r="AG67" s="32">
        <v>18</v>
      </c>
      <c r="AI67" s="23">
        <v>26</v>
      </c>
    </row>
    <row r="68" spans="1:35" x14ac:dyDescent="0.2">
      <c r="A68" s="185">
        <f>SUM(C68:K68)</f>
        <v>78</v>
      </c>
      <c r="B68" s="185"/>
      <c r="C68" s="35">
        <v>12.15</v>
      </c>
      <c r="E68" s="27">
        <v>6</v>
      </c>
      <c r="G68" s="28">
        <v>5.4</v>
      </c>
      <c r="I68" s="34">
        <v>22.5</v>
      </c>
      <c r="K68" s="23">
        <f>31.95</f>
        <v>31.95</v>
      </c>
      <c r="L68" s="1"/>
      <c r="M68" s="185">
        <f>SUM(O68:W68)</f>
        <v>117.9</v>
      </c>
      <c r="N68" s="185"/>
      <c r="O68" s="35">
        <v>12.15</v>
      </c>
      <c r="Q68" s="25">
        <v>28.8</v>
      </c>
      <c r="S68" s="34">
        <v>22.5</v>
      </c>
      <c r="U68" s="32">
        <v>22.5</v>
      </c>
      <c r="W68" s="23">
        <f>31.95</f>
        <v>31.95</v>
      </c>
      <c r="Y68" s="185">
        <f>SUM(AA68:AI68)</f>
        <v>111.94999999999999</v>
      </c>
      <c r="Z68" s="185"/>
      <c r="AA68" s="34">
        <v>22.5</v>
      </c>
      <c r="AC68" s="25">
        <v>28.8</v>
      </c>
      <c r="AE68" s="35">
        <v>12.15</v>
      </c>
      <c r="AG68" s="32">
        <v>22.5</v>
      </c>
      <c r="AI68" s="23">
        <v>26</v>
      </c>
    </row>
    <row r="69" spans="1:35" x14ac:dyDescent="0.2">
      <c r="A69" s="53">
        <f>SUM(C69:K69)</f>
        <v>103.9</v>
      </c>
      <c r="B69" s="53"/>
      <c r="C69" s="47">
        <v>15.75</v>
      </c>
      <c r="E69" s="27">
        <v>8</v>
      </c>
      <c r="G69" s="28">
        <v>7</v>
      </c>
      <c r="I69" s="34">
        <v>27</v>
      </c>
      <c r="K69" s="23">
        <f>46.15</f>
        <v>46.15</v>
      </c>
      <c r="L69" s="1"/>
      <c r="M69" s="185">
        <f>SUM(O69:W69)</f>
        <v>159.1</v>
      </c>
      <c r="N69" s="53"/>
      <c r="O69" s="47">
        <v>15.75</v>
      </c>
      <c r="Q69" s="25">
        <v>43.2</v>
      </c>
      <c r="S69" s="34">
        <v>27</v>
      </c>
      <c r="U69" s="32">
        <v>27</v>
      </c>
      <c r="W69" s="23">
        <v>46.15</v>
      </c>
      <c r="Y69" s="185">
        <f>SUM(AA69:AI69)</f>
        <v>151.94999999999999</v>
      </c>
      <c r="Z69" s="53"/>
      <c r="AA69" s="34">
        <v>27</v>
      </c>
      <c r="AC69" s="25">
        <v>43.2</v>
      </c>
      <c r="AE69" s="47">
        <v>15.75</v>
      </c>
      <c r="AG69" s="32">
        <v>27</v>
      </c>
      <c r="AI69" s="23">
        <v>39</v>
      </c>
    </row>
    <row r="70" spans="1:35" x14ac:dyDescent="0.2">
      <c r="A70" s="185">
        <f>SUM(C70:K70)</f>
        <v>112.5</v>
      </c>
      <c r="B70" s="185"/>
      <c r="C70" s="35">
        <v>18.45</v>
      </c>
      <c r="E70" s="41">
        <v>8.1999999999999993</v>
      </c>
      <c r="G70" s="28">
        <v>8.1999999999999993</v>
      </c>
      <c r="I70" s="34">
        <v>31.5</v>
      </c>
      <c r="K70" s="48">
        <v>46.15</v>
      </c>
      <c r="L70" s="1"/>
      <c r="M70" s="185">
        <f>SUM(O70:W70)</f>
        <v>170.8</v>
      </c>
      <c r="N70" s="185"/>
      <c r="O70" s="35">
        <v>18.45</v>
      </c>
      <c r="Q70" s="25">
        <v>43.2</v>
      </c>
      <c r="S70" s="34">
        <v>31.5</v>
      </c>
      <c r="U70" s="32">
        <v>31.5</v>
      </c>
      <c r="W70" s="48">
        <v>46.15</v>
      </c>
      <c r="Y70" s="185">
        <f>SUM(AA70:AI70)</f>
        <v>163.65</v>
      </c>
      <c r="Z70" s="185"/>
      <c r="AA70" s="34">
        <v>31.5</v>
      </c>
      <c r="AC70" s="25">
        <v>43.2</v>
      </c>
      <c r="AE70" s="35">
        <v>18.45</v>
      </c>
      <c r="AG70" s="32">
        <v>31.5</v>
      </c>
      <c r="AI70" s="23">
        <v>39</v>
      </c>
    </row>
    <row r="71" spans="1:35" x14ac:dyDescent="0.2">
      <c r="A71" s="50"/>
      <c r="B71" s="50"/>
      <c r="C71" s="9" t="s">
        <v>132</v>
      </c>
      <c r="E71" s="12" t="s">
        <v>107</v>
      </c>
      <c r="G71" s="7" t="s">
        <v>114</v>
      </c>
      <c r="I71" s="7" t="s">
        <v>114</v>
      </c>
      <c r="K71" s="7" t="s">
        <v>114</v>
      </c>
      <c r="L71" s="1"/>
      <c r="M71" s="50"/>
      <c r="N71" s="50"/>
      <c r="O71" s="9" t="s">
        <v>132</v>
      </c>
      <c r="Q71" s="11" t="s">
        <v>86</v>
      </c>
      <c r="S71" s="182" t="s">
        <v>85</v>
      </c>
      <c r="U71" s="7" t="s">
        <v>114</v>
      </c>
      <c r="W71" s="11" t="s">
        <v>86</v>
      </c>
      <c r="Y71" s="50"/>
      <c r="Z71" s="50"/>
      <c r="AA71" s="182" t="s">
        <v>85</v>
      </c>
      <c r="AC71" s="11" t="s">
        <v>86</v>
      </c>
      <c r="AE71" s="9" t="s">
        <v>132</v>
      </c>
      <c r="AG71" s="7" t="s">
        <v>114</v>
      </c>
      <c r="AI71" s="11" t="s">
        <v>86</v>
      </c>
    </row>
    <row r="72" spans="1:35" x14ac:dyDescent="0.2">
      <c r="A72" s="180"/>
      <c r="B72" s="180"/>
      <c r="L72" s="1"/>
      <c r="M72" s="180"/>
      <c r="N72" s="180"/>
      <c r="Y72" s="180"/>
      <c r="Z72" s="180"/>
    </row>
    <row r="73" spans="1:35" x14ac:dyDescent="0.2">
      <c r="A73" s="190" t="s">
        <v>346</v>
      </c>
      <c r="B73" s="179"/>
      <c r="C73" s="14" t="s">
        <v>199</v>
      </c>
      <c r="D73" s="3"/>
      <c r="E73" s="16" t="s">
        <v>89</v>
      </c>
      <c r="G73" s="6" t="s">
        <v>154</v>
      </c>
      <c r="H73" s="3"/>
      <c r="I73" s="6" t="s">
        <v>256</v>
      </c>
      <c r="J73" s="3"/>
      <c r="K73" s="16" t="s">
        <v>151</v>
      </c>
      <c r="L73" s="1"/>
      <c r="M73" s="190" t="s">
        <v>154</v>
      </c>
      <c r="N73" s="179"/>
      <c r="O73" s="14" t="s">
        <v>199</v>
      </c>
      <c r="P73" s="3"/>
      <c r="Q73" s="16" t="s">
        <v>89</v>
      </c>
      <c r="S73" s="6" t="s">
        <v>154</v>
      </c>
      <c r="T73" s="3"/>
      <c r="U73" s="6" t="s">
        <v>256</v>
      </c>
      <c r="V73" s="3"/>
      <c r="W73" s="16" t="s">
        <v>151</v>
      </c>
      <c r="Y73" s="190" t="s">
        <v>154</v>
      </c>
      <c r="Z73" s="179"/>
      <c r="AA73" s="14" t="s">
        <v>199</v>
      </c>
      <c r="AB73" s="3"/>
      <c r="AC73" s="16" t="s">
        <v>89</v>
      </c>
      <c r="AE73" s="6" t="s">
        <v>154</v>
      </c>
      <c r="AF73" s="3"/>
      <c r="AG73" s="6" t="s">
        <v>256</v>
      </c>
      <c r="AH73" s="3"/>
      <c r="AI73" s="16" t="s">
        <v>151</v>
      </c>
    </row>
    <row r="74" spans="1:35" x14ac:dyDescent="0.2">
      <c r="A74" s="53" t="s">
        <v>54</v>
      </c>
      <c r="B74" s="53"/>
      <c r="C74" s="15" t="s">
        <v>234</v>
      </c>
      <c r="E74" s="17" t="s">
        <v>250</v>
      </c>
      <c r="G74" s="8" t="s">
        <v>265</v>
      </c>
      <c r="I74" s="8" t="s">
        <v>265</v>
      </c>
      <c r="K74" s="17" t="s">
        <v>250</v>
      </c>
      <c r="L74" s="1"/>
      <c r="M74" s="53" t="s">
        <v>54</v>
      </c>
      <c r="N74" s="53"/>
      <c r="O74" s="15" t="s">
        <v>234</v>
      </c>
      <c r="Q74" s="17" t="s">
        <v>250</v>
      </c>
      <c r="S74" s="8" t="s">
        <v>265</v>
      </c>
      <c r="U74" s="8" t="s">
        <v>265</v>
      </c>
      <c r="W74" s="17" t="s">
        <v>250</v>
      </c>
      <c r="Y74" s="53" t="s">
        <v>54</v>
      </c>
      <c r="Z74" s="53"/>
      <c r="AA74" s="15" t="s">
        <v>234</v>
      </c>
      <c r="AC74" s="17" t="s">
        <v>250</v>
      </c>
      <c r="AE74" s="8" t="s">
        <v>265</v>
      </c>
      <c r="AG74" s="8" t="s">
        <v>265</v>
      </c>
      <c r="AI74" s="17" t="s">
        <v>250</v>
      </c>
    </row>
    <row r="75" spans="1:35" x14ac:dyDescent="0.2">
      <c r="A75" s="185">
        <f>SUM(C75:K75)</f>
        <v>72.849999999999994</v>
      </c>
      <c r="B75" s="185"/>
      <c r="C75" s="29">
        <v>5.25</v>
      </c>
      <c r="E75" s="31">
        <v>11.2</v>
      </c>
      <c r="G75" s="27">
        <v>10</v>
      </c>
      <c r="I75" s="32">
        <v>18</v>
      </c>
      <c r="K75" s="25">
        <v>28.4</v>
      </c>
      <c r="L75" s="1"/>
      <c r="M75" s="185">
        <f>SUM(O75:W75)</f>
        <v>72.849999999999994</v>
      </c>
      <c r="N75" s="185"/>
      <c r="O75" s="29">
        <v>5.25</v>
      </c>
      <c r="Q75" s="31">
        <v>11.2</v>
      </c>
      <c r="S75" s="27">
        <v>10</v>
      </c>
      <c r="U75" s="32">
        <v>18</v>
      </c>
      <c r="W75" s="25">
        <v>28.4</v>
      </c>
      <c r="Y75" s="185">
        <f>SUM(AA75:AI75)</f>
        <v>72.849999999999994</v>
      </c>
      <c r="Z75" s="185"/>
      <c r="AA75" s="29">
        <v>5.25</v>
      </c>
      <c r="AC75" s="31">
        <v>11.2</v>
      </c>
      <c r="AE75" s="27">
        <v>10</v>
      </c>
      <c r="AG75" s="32">
        <v>18</v>
      </c>
      <c r="AI75" s="25">
        <v>28.4</v>
      </c>
    </row>
    <row r="76" spans="1:35" x14ac:dyDescent="0.2">
      <c r="A76" s="185">
        <f>SUM(C76:K76)</f>
        <v>81.349999999999994</v>
      </c>
      <c r="B76" s="185"/>
      <c r="C76" s="29">
        <v>6.75</v>
      </c>
      <c r="E76" s="31">
        <v>11.2</v>
      </c>
      <c r="G76" s="27">
        <v>12.5</v>
      </c>
      <c r="I76" s="32">
        <v>22.5</v>
      </c>
      <c r="K76" s="25">
        <v>28.4</v>
      </c>
      <c r="L76" s="1"/>
      <c r="M76" s="185">
        <f>SUM(O76:W76)</f>
        <v>81.349999999999994</v>
      </c>
      <c r="N76" s="185"/>
      <c r="O76" s="29">
        <v>6.75</v>
      </c>
      <c r="Q76" s="31">
        <v>11.2</v>
      </c>
      <c r="S76" s="27">
        <v>12.5</v>
      </c>
      <c r="U76" s="32">
        <v>22.5</v>
      </c>
      <c r="W76" s="25">
        <v>28.4</v>
      </c>
      <c r="Y76" s="185">
        <f>SUM(AA76:AI76)</f>
        <v>81.349999999999994</v>
      </c>
      <c r="Z76" s="185"/>
      <c r="AA76" s="29">
        <v>6.75</v>
      </c>
      <c r="AC76" s="31">
        <v>11.2</v>
      </c>
      <c r="AE76" s="27">
        <v>12.5</v>
      </c>
      <c r="AG76" s="32">
        <v>22.5</v>
      </c>
      <c r="AI76" s="25">
        <v>28.4</v>
      </c>
    </row>
    <row r="77" spans="1:35" x14ac:dyDescent="0.2">
      <c r="A77" s="53">
        <f>SUM(C77:K77)</f>
        <v>107.55000000000001</v>
      </c>
      <c r="B77" s="53"/>
      <c r="C77" s="29">
        <v>8.75</v>
      </c>
      <c r="E77" s="31">
        <v>16.7</v>
      </c>
      <c r="G77" s="27">
        <v>12.5</v>
      </c>
      <c r="I77" s="32">
        <v>27</v>
      </c>
      <c r="K77" s="26">
        <v>42.6</v>
      </c>
      <c r="L77" s="1"/>
      <c r="M77" s="53">
        <f>SUM(O77:W77)</f>
        <v>107.55000000000001</v>
      </c>
      <c r="N77" s="53"/>
      <c r="O77" s="29">
        <v>8.75</v>
      </c>
      <c r="Q77" s="31">
        <v>16.7</v>
      </c>
      <c r="S77" s="27">
        <v>12.5</v>
      </c>
      <c r="U77" s="32">
        <v>27</v>
      </c>
      <c r="W77" s="26">
        <v>42.6</v>
      </c>
      <c r="Y77" s="53">
        <f>SUM(AA77:AI77)</f>
        <v>107.55000000000001</v>
      </c>
      <c r="Z77" s="53"/>
      <c r="AA77" s="29">
        <v>8.75</v>
      </c>
      <c r="AC77" s="31">
        <v>16.7</v>
      </c>
      <c r="AE77" s="27">
        <v>12.5</v>
      </c>
      <c r="AG77" s="32">
        <v>27</v>
      </c>
      <c r="AI77" s="26">
        <v>42.6</v>
      </c>
    </row>
    <row r="78" spans="1:35" x14ac:dyDescent="0.2">
      <c r="A78" s="185">
        <f>SUM(C78:K78)</f>
        <v>113.55000000000001</v>
      </c>
      <c r="B78" s="185"/>
      <c r="C78" s="36">
        <v>10.25</v>
      </c>
      <c r="E78" s="31">
        <v>16.7</v>
      </c>
      <c r="G78" s="27">
        <v>12.5</v>
      </c>
      <c r="I78" s="32">
        <v>31.5</v>
      </c>
      <c r="K78" s="25">
        <v>42.6</v>
      </c>
      <c r="L78" s="1"/>
      <c r="M78" s="185">
        <f>SUM(O78:W78)</f>
        <v>113.55000000000001</v>
      </c>
      <c r="N78" s="185"/>
      <c r="O78" s="36">
        <v>10.25</v>
      </c>
      <c r="Q78" s="31">
        <v>16.7</v>
      </c>
      <c r="S78" s="27">
        <v>12.5</v>
      </c>
      <c r="U78" s="32">
        <v>31.5</v>
      </c>
      <c r="W78" s="25">
        <v>42.6</v>
      </c>
      <c r="Y78" s="185">
        <f>SUM(AA78:AI78)</f>
        <v>113.55000000000001</v>
      </c>
      <c r="Z78" s="185"/>
      <c r="AA78" s="36">
        <v>10.25</v>
      </c>
      <c r="AC78" s="31">
        <v>16.7</v>
      </c>
      <c r="AE78" s="27">
        <v>12.5</v>
      </c>
      <c r="AG78" s="32">
        <v>31.5</v>
      </c>
      <c r="AI78" s="25">
        <v>42.6</v>
      </c>
    </row>
    <row r="79" spans="1:35" x14ac:dyDescent="0.2">
      <c r="A79" s="50"/>
      <c r="B79" s="50"/>
      <c r="C79" s="182" t="s">
        <v>85</v>
      </c>
      <c r="E79" s="182" t="s">
        <v>85</v>
      </c>
      <c r="G79" s="10" t="s">
        <v>133</v>
      </c>
      <c r="I79" s="9" t="s">
        <v>132</v>
      </c>
      <c r="K79" s="182" t="s">
        <v>85</v>
      </c>
      <c r="L79" s="1"/>
      <c r="M79" s="50"/>
      <c r="N79" s="50"/>
      <c r="O79" s="182" t="s">
        <v>85</v>
      </c>
      <c r="Q79" s="12" t="s">
        <v>107</v>
      </c>
      <c r="S79" s="10" t="s">
        <v>133</v>
      </c>
      <c r="U79" s="9" t="s">
        <v>132</v>
      </c>
      <c r="W79" s="12" t="s">
        <v>107</v>
      </c>
      <c r="Y79" s="50"/>
      <c r="Z79" s="50"/>
      <c r="AA79" s="182" t="s">
        <v>85</v>
      </c>
      <c r="AC79" s="12" t="s">
        <v>107</v>
      </c>
      <c r="AE79" s="10" t="s">
        <v>133</v>
      </c>
      <c r="AG79" s="9" t="s">
        <v>132</v>
      </c>
      <c r="AI79" s="12" t="s">
        <v>107</v>
      </c>
    </row>
    <row r="81" spans="1:35" x14ac:dyDescent="0.2">
      <c r="A81" s="190" t="s">
        <v>160</v>
      </c>
      <c r="B81" s="179"/>
      <c r="C81" s="14" t="s">
        <v>149</v>
      </c>
      <c r="D81" s="3"/>
      <c r="E81" s="16" t="s">
        <v>97</v>
      </c>
      <c r="F81" s="3"/>
      <c r="G81" s="6" t="s">
        <v>160</v>
      </c>
      <c r="H81" s="3"/>
      <c r="I81" s="6" t="s">
        <v>261</v>
      </c>
      <c r="J81" s="3"/>
      <c r="K81" s="6" t="s">
        <v>164</v>
      </c>
      <c r="L81" s="1"/>
      <c r="M81" s="190" t="s">
        <v>155</v>
      </c>
      <c r="N81" s="179"/>
      <c r="O81" s="6" t="s">
        <v>155</v>
      </c>
      <c r="P81" s="3"/>
      <c r="Q81" s="6" t="s">
        <v>262</v>
      </c>
      <c r="R81" s="3"/>
      <c r="S81" s="14" t="s">
        <v>153</v>
      </c>
      <c r="T81" s="3"/>
      <c r="U81" s="16" t="s">
        <v>88</v>
      </c>
      <c r="V81" s="3"/>
      <c r="W81" s="16"/>
      <c r="Y81" s="190" t="s">
        <v>155</v>
      </c>
      <c r="Z81" s="179"/>
      <c r="AA81" s="6" t="s">
        <v>155</v>
      </c>
      <c r="AB81" s="3"/>
      <c r="AC81" s="14" t="s">
        <v>202</v>
      </c>
      <c r="AD81" s="3"/>
      <c r="AE81" s="16" t="s">
        <v>88</v>
      </c>
      <c r="AF81" s="3"/>
      <c r="AG81" s="6" t="s">
        <v>164</v>
      </c>
      <c r="AH81" s="3"/>
      <c r="AI81" s="14" t="s">
        <v>87</v>
      </c>
    </row>
    <row r="82" spans="1:35" x14ac:dyDescent="0.2">
      <c r="A82" s="53" t="s">
        <v>54</v>
      </c>
      <c r="B82" s="53"/>
      <c r="C82" s="15" t="s">
        <v>230</v>
      </c>
      <c r="E82" s="17" t="s">
        <v>254</v>
      </c>
      <c r="G82" s="8" t="s">
        <v>267</v>
      </c>
      <c r="I82" s="8" t="s">
        <v>266</v>
      </c>
      <c r="K82" s="8" t="s">
        <v>266</v>
      </c>
      <c r="L82" s="1"/>
      <c r="M82" s="53" t="s">
        <v>52</v>
      </c>
      <c r="N82" s="53"/>
      <c r="O82" s="8" t="s">
        <v>266</v>
      </c>
      <c r="Q82" s="8" t="s">
        <v>266</v>
      </c>
      <c r="S82" s="15" t="s">
        <v>230</v>
      </c>
      <c r="U82" s="17" t="s">
        <v>253</v>
      </c>
      <c r="W82" s="17"/>
      <c r="Y82" s="53" t="s">
        <v>54</v>
      </c>
      <c r="Z82" s="53"/>
      <c r="AA82" s="8" t="s">
        <v>266</v>
      </c>
      <c r="AC82" s="15" t="s">
        <v>230</v>
      </c>
      <c r="AE82" s="17" t="s">
        <v>253</v>
      </c>
      <c r="AG82" s="8" t="s">
        <v>266</v>
      </c>
      <c r="AI82" s="15" t="s">
        <v>230</v>
      </c>
    </row>
    <row r="83" spans="1:35" x14ac:dyDescent="0.2">
      <c r="A83" s="185">
        <f>SUM(C83:K83)</f>
        <v>59.749999999999993</v>
      </c>
      <c r="B83" s="185"/>
      <c r="C83" s="43">
        <v>11.2</v>
      </c>
      <c r="E83" s="28">
        <v>1.75</v>
      </c>
      <c r="G83" s="27">
        <v>4.2</v>
      </c>
      <c r="I83" s="55">
        <v>25.2</v>
      </c>
      <c r="K83" s="55">
        <v>17.399999999999999</v>
      </c>
      <c r="L83" s="1"/>
      <c r="M83" s="53">
        <f>SUM(O83:W83)</f>
        <v>75.5</v>
      </c>
      <c r="N83" s="185"/>
      <c r="O83" s="35">
        <v>7.5</v>
      </c>
      <c r="Q83" s="55">
        <v>37.799999999999997</v>
      </c>
      <c r="S83" s="23">
        <v>26</v>
      </c>
      <c r="U83" s="28">
        <v>4.2</v>
      </c>
      <c r="W83" s="25"/>
      <c r="Y83" s="185">
        <f>SUM(AA83:AI83)</f>
        <v>72.650000000000006</v>
      </c>
      <c r="Z83" s="185"/>
      <c r="AA83" s="35">
        <v>7.5</v>
      </c>
      <c r="AC83" s="43">
        <v>11.6</v>
      </c>
      <c r="AE83" s="28">
        <v>4.2</v>
      </c>
      <c r="AG83" s="55">
        <v>17.399999999999999</v>
      </c>
      <c r="AI83" s="23">
        <f>31.95</f>
        <v>31.95</v>
      </c>
    </row>
    <row r="84" spans="1:35" x14ac:dyDescent="0.2">
      <c r="A84" s="185">
        <f>SUM(C84:K84)</f>
        <v>74.349999999999994</v>
      </c>
      <c r="B84" s="185"/>
      <c r="C84" s="43">
        <v>11.2</v>
      </c>
      <c r="E84" s="28">
        <v>2.5499999999999998</v>
      </c>
      <c r="G84" s="27">
        <v>5.4</v>
      </c>
      <c r="I84" s="55">
        <v>37.799999999999997</v>
      </c>
      <c r="K84" s="55">
        <v>17.399999999999999</v>
      </c>
      <c r="L84" s="1"/>
      <c r="M84" s="185">
        <f>SUM(O84:W84)</f>
        <v>79.2</v>
      </c>
      <c r="N84" s="185"/>
      <c r="O84" s="35">
        <v>10</v>
      </c>
      <c r="Q84" s="55">
        <v>37.799999999999997</v>
      </c>
      <c r="S84" s="23">
        <v>26</v>
      </c>
      <c r="U84" s="28">
        <v>5.4</v>
      </c>
      <c r="W84" s="25"/>
      <c r="Y84" s="185">
        <f>SUM(AA84:AI84)</f>
        <v>76.349999999999994</v>
      </c>
      <c r="Z84" s="185"/>
      <c r="AA84" s="35">
        <v>10</v>
      </c>
      <c r="AC84" s="43">
        <v>11.6</v>
      </c>
      <c r="AE84" s="28">
        <v>5.4</v>
      </c>
      <c r="AG84" s="55">
        <v>17.399999999999999</v>
      </c>
      <c r="AI84" s="23">
        <f>31.95</f>
        <v>31.95</v>
      </c>
    </row>
    <row r="85" spans="1:35" x14ac:dyDescent="0.2">
      <c r="A85" s="53">
        <f>SUM(C85:K85)</f>
        <v>103.9</v>
      </c>
      <c r="B85" s="53"/>
      <c r="C85" s="43">
        <f>16.8</f>
        <v>16.8</v>
      </c>
      <c r="E85" s="28">
        <v>3.6</v>
      </c>
      <c r="G85" s="27">
        <v>7</v>
      </c>
      <c r="I85" s="55">
        <v>50.4</v>
      </c>
      <c r="K85" s="55">
        <v>26.1</v>
      </c>
      <c r="L85" s="1"/>
      <c r="M85" s="185">
        <f>SUM(O85:W85)</f>
        <v>108.9</v>
      </c>
      <c r="N85" s="53"/>
      <c r="O85" s="35">
        <v>12.5</v>
      </c>
      <c r="Q85" s="55">
        <v>50.4</v>
      </c>
      <c r="S85" s="23">
        <v>39</v>
      </c>
      <c r="U85" s="28">
        <v>7</v>
      </c>
      <c r="W85" s="25"/>
      <c r="Y85" s="53">
        <f>SUM(AA85:AI85)</f>
        <v>109.15</v>
      </c>
      <c r="Z85" s="53"/>
      <c r="AA85" s="35">
        <v>12.5</v>
      </c>
      <c r="AC85" s="43">
        <v>17.399999999999999</v>
      </c>
      <c r="AE85" s="28">
        <v>7</v>
      </c>
      <c r="AG85" s="55">
        <v>26.1</v>
      </c>
      <c r="AI85" s="23">
        <f>46.15</f>
        <v>46.15</v>
      </c>
    </row>
    <row r="86" spans="1:35" x14ac:dyDescent="0.2">
      <c r="A86" s="185">
        <f>SUM(C86:K86)</f>
        <v>118.55000000000001</v>
      </c>
      <c r="B86" s="185"/>
      <c r="C86" s="43">
        <v>16.8</v>
      </c>
      <c r="E86" s="39">
        <v>4.45</v>
      </c>
      <c r="G86" s="27">
        <v>8.1999999999999993</v>
      </c>
      <c r="I86" s="55">
        <v>63</v>
      </c>
      <c r="K86" s="55">
        <v>26.1</v>
      </c>
      <c r="L86" s="1"/>
      <c r="M86" s="185">
        <f>SUM(O86:W86)</f>
        <v>127.7</v>
      </c>
      <c r="N86" s="185"/>
      <c r="O86" s="35">
        <v>17.5</v>
      </c>
      <c r="Q86" s="55">
        <v>63</v>
      </c>
      <c r="S86" s="23">
        <v>39</v>
      </c>
      <c r="U86" s="28">
        <v>8.1999999999999993</v>
      </c>
      <c r="W86" s="25"/>
      <c r="Y86" s="185">
        <f>SUM(AA86:AI86)</f>
        <v>115.35</v>
      </c>
      <c r="Z86" s="185"/>
      <c r="AA86" s="35">
        <v>17.5</v>
      </c>
      <c r="AC86" s="43">
        <v>17.399999999999999</v>
      </c>
      <c r="AE86" s="28">
        <v>8.1999999999999993</v>
      </c>
      <c r="AG86" s="55">
        <v>26.1</v>
      </c>
      <c r="AI86" s="48">
        <v>46.15</v>
      </c>
    </row>
    <row r="87" spans="1:35" x14ac:dyDescent="0.2">
      <c r="A87" s="50"/>
      <c r="B87" s="50"/>
      <c r="C87" s="182" t="s">
        <v>85</v>
      </c>
      <c r="E87" s="182" t="s">
        <v>85</v>
      </c>
      <c r="G87" s="182" t="s">
        <v>85</v>
      </c>
      <c r="I87" s="182" t="s">
        <v>85</v>
      </c>
      <c r="K87" s="182" t="s">
        <v>85</v>
      </c>
      <c r="L87" s="1"/>
      <c r="M87" s="50"/>
      <c r="N87" s="50"/>
      <c r="O87" s="182" t="s">
        <v>85</v>
      </c>
      <c r="Q87" s="12" t="s">
        <v>107</v>
      </c>
      <c r="S87" s="11" t="s">
        <v>86</v>
      </c>
      <c r="U87" s="12" t="s">
        <v>107</v>
      </c>
      <c r="W87" s="11" t="s">
        <v>86</v>
      </c>
      <c r="Y87" s="50"/>
      <c r="Z87" s="50"/>
      <c r="AA87" s="182" t="s">
        <v>85</v>
      </c>
      <c r="AC87" s="56" t="s">
        <v>126</v>
      </c>
      <c r="AE87" s="12" t="s">
        <v>107</v>
      </c>
      <c r="AG87" s="12" t="s">
        <v>107</v>
      </c>
      <c r="AI87" s="182" t="s">
        <v>85</v>
      </c>
    </row>
    <row r="88" spans="1:35" x14ac:dyDescent="0.2">
      <c r="A88" s="180"/>
      <c r="B88" s="180"/>
      <c r="L88" s="1"/>
      <c r="M88" s="180"/>
      <c r="N88" s="180"/>
      <c r="Y88" s="180"/>
      <c r="Z88" s="180"/>
    </row>
    <row r="89" spans="1:35" x14ac:dyDescent="0.2">
      <c r="A89" s="190" t="s">
        <v>347</v>
      </c>
      <c r="B89" s="181"/>
      <c r="C89" s="16" t="s">
        <v>317</v>
      </c>
      <c r="D89" s="3"/>
      <c r="E89" s="14" t="s">
        <v>153</v>
      </c>
      <c r="F89" s="3"/>
      <c r="G89" s="6" t="s">
        <v>152</v>
      </c>
      <c r="I89" s="6" t="s">
        <v>201</v>
      </c>
      <c r="J89" s="3"/>
      <c r="K89" s="6" t="s">
        <v>200</v>
      </c>
      <c r="M89" s="190" t="s">
        <v>347</v>
      </c>
      <c r="N89" s="181"/>
      <c r="O89" s="14" t="s">
        <v>149</v>
      </c>
      <c r="P89" s="3"/>
      <c r="Q89" s="16" t="s">
        <v>5</v>
      </c>
      <c r="R89" s="3"/>
      <c r="S89" s="6" t="s">
        <v>152</v>
      </c>
      <c r="T89" s="3"/>
      <c r="U89" s="6" t="s">
        <v>200</v>
      </c>
      <c r="V89" s="3"/>
      <c r="W89" s="6" t="s">
        <v>164</v>
      </c>
      <c r="X89" s="3"/>
      <c r="Y89" s="190" t="s">
        <v>348</v>
      </c>
      <c r="Z89" s="68"/>
      <c r="AA89" s="14" t="s">
        <v>149</v>
      </c>
      <c r="AB89" s="3"/>
      <c r="AC89" s="16" t="s">
        <v>5</v>
      </c>
      <c r="AD89" s="3"/>
      <c r="AE89" s="6" t="s">
        <v>152</v>
      </c>
      <c r="AG89" s="6" t="s">
        <v>261</v>
      </c>
      <c r="AH89" s="3"/>
      <c r="AI89" s="6" t="s">
        <v>200</v>
      </c>
    </row>
    <row r="90" spans="1:35" x14ac:dyDescent="0.2">
      <c r="A90" s="53" t="s">
        <v>52</v>
      </c>
      <c r="B90" s="53"/>
      <c r="C90" s="17" t="s">
        <v>250</v>
      </c>
      <c r="E90" s="15" t="s">
        <v>230</v>
      </c>
      <c r="G90" s="8" t="s">
        <v>266</v>
      </c>
      <c r="I90" s="8" t="s">
        <v>267</v>
      </c>
      <c r="K90" s="8" t="s">
        <v>268</v>
      </c>
      <c r="M90" s="53" t="s">
        <v>52</v>
      </c>
      <c r="N90" s="53"/>
      <c r="O90" s="15" t="s">
        <v>230</v>
      </c>
      <c r="Q90" s="17" t="s">
        <v>250</v>
      </c>
      <c r="S90" s="8" t="s">
        <v>266</v>
      </c>
      <c r="U90" s="8" t="s">
        <v>268</v>
      </c>
      <c r="W90" s="8" t="s">
        <v>266</v>
      </c>
      <c r="X90" s="3"/>
      <c r="Y90" s="53" t="s">
        <v>52</v>
      </c>
      <c r="Z90" s="53"/>
      <c r="AA90" s="15" t="s">
        <v>230</v>
      </c>
      <c r="AC90" s="17" t="s">
        <v>250</v>
      </c>
      <c r="AE90" s="8" t="s">
        <v>266</v>
      </c>
      <c r="AG90" s="8" t="s">
        <v>266</v>
      </c>
      <c r="AI90" s="8" t="s">
        <v>268</v>
      </c>
    </row>
    <row r="91" spans="1:35" x14ac:dyDescent="0.2">
      <c r="A91" s="53">
        <f>SUM(C91:K91)</f>
        <v>105.35999999999999</v>
      </c>
      <c r="B91" s="185"/>
      <c r="C91" s="25">
        <v>28.8</v>
      </c>
      <c r="E91" s="23">
        <v>26</v>
      </c>
      <c r="G91" s="27">
        <v>1.8</v>
      </c>
      <c r="I91" s="35">
        <v>8.94</v>
      </c>
      <c r="K91" s="55">
        <v>39.82</v>
      </c>
      <c r="M91" s="53">
        <f>SUM(O91:W91)</f>
        <v>101.77261199999998</v>
      </c>
      <c r="N91" s="185"/>
      <c r="O91" s="43">
        <v>11.2</v>
      </c>
      <c r="Q91" s="25">
        <f>27.6*1.0466</f>
        <v>28.88616</v>
      </c>
      <c r="S91" s="27">
        <v>1.8</v>
      </c>
      <c r="U91" s="55">
        <f>39.82*1.0466</f>
        <v>41.675612000000001</v>
      </c>
      <c r="W91" s="55">
        <f>17.4*1.0466</f>
        <v>18.210839999999997</v>
      </c>
      <c r="X91" s="3"/>
      <c r="Y91" s="53">
        <f>SUM(AA91:AI91)</f>
        <v>105.62</v>
      </c>
      <c r="Z91" s="185"/>
      <c r="AA91" s="43">
        <v>11.2</v>
      </c>
      <c r="AC91" s="25">
        <v>27.6</v>
      </c>
      <c r="AE91" s="27">
        <v>1.8</v>
      </c>
      <c r="AG91" s="55">
        <v>25.2</v>
      </c>
      <c r="AI91" s="55">
        <v>39.82</v>
      </c>
    </row>
    <row r="92" spans="1:35" x14ac:dyDescent="0.2">
      <c r="A92" s="185">
        <f>SUM(C92:K92)</f>
        <v>108.82</v>
      </c>
      <c r="B92" s="185"/>
      <c r="C92" s="25">
        <v>28.8</v>
      </c>
      <c r="E92" s="23">
        <v>26</v>
      </c>
      <c r="G92" s="27">
        <v>2.7</v>
      </c>
      <c r="I92" s="35">
        <v>11.5</v>
      </c>
      <c r="K92" s="55">
        <v>39.82</v>
      </c>
      <c r="M92" s="185">
        <f>SUM(O92:W92)</f>
        <v>98.72</v>
      </c>
      <c r="N92" s="185"/>
      <c r="O92" s="43">
        <v>11.2</v>
      </c>
      <c r="Q92" s="25">
        <v>27.6</v>
      </c>
      <c r="S92" s="27">
        <v>2.7</v>
      </c>
      <c r="U92" s="55">
        <v>39.82</v>
      </c>
      <c r="W92" s="55">
        <v>17.399999999999999</v>
      </c>
      <c r="X92" s="3"/>
      <c r="Y92" s="185">
        <f>SUM(AA92:AI92)</f>
        <v>119.12</v>
      </c>
      <c r="Z92" s="185"/>
      <c r="AA92" s="43">
        <v>11.2</v>
      </c>
      <c r="AC92" s="25">
        <v>27.6</v>
      </c>
      <c r="AE92" s="27">
        <v>2.7</v>
      </c>
      <c r="AG92" s="55">
        <v>37.799999999999997</v>
      </c>
      <c r="AI92" s="55">
        <v>39.82</v>
      </c>
    </row>
    <row r="93" spans="1:35" x14ac:dyDescent="0.2">
      <c r="A93" s="185">
        <f>SUM(C93:K93)</f>
        <v>160.43</v>
      </c>
      <c r="B93" s="53"/>
      <c r="C93" s="25">
        <v>43.2</v>
      </c>
      <c r="E93" s="23">
        <v>39</v>
      </c>
      <c r="G93" s="27">
        <v>3.6</v>
      </c>
      <c r="I93" s="35">
        <v>14.9</v>
      </c>
      <c r="K93" s="55">
        <v>59.73</v>
      </c>
      <c r="M93" s="185">
        <f>SUM(O93:W93)</f>
        <v>147.63</v>
      </c>
      <c r="N93" s="53"/>
      <c r="O93" s="43">
        <f>16.8</f>
        <v>16.8</v>
      </c>
      <c r="Q93" s="25">
        <v>41.4</v>
      </c>
      <c r="S93" s="27">
        <v>3.6</v>
      </c>
      <c r="U93" s="55">
        <v>59.73</v>
      </c>
      <c r="W93" s="55">
        <v>26.1</v>
      </c>
      <c r="X93" s="3"/>
      <c r="Y93" s="185">
        <f>SUM(AA93:AI93)</f>
        <v>171.93</v>
      </c>
      <c r="Z93" s="53"/>
      <c r="AA93" s="43">
        <f>16.8</f>
        <v>16.8</v>
      </c>
      <c r="AC93" s="25">
        <v>41.4</v>
      </c>
      <c r="AE93" s="27">
        <v>3.6</v>
      </c>
      <c r="AG93" s="55">
        <v>50.4</v>
      </c>
      <c r="AI93" s="55">
        <v>59.73</v>
      </c>
    </row>
    <row r="94" spans="1:35" x14ac:dyDescent="0.2">
      <c r="A94" s="185">
        <f>SUM(C94:K94)</f>
        <v>163.44</v>
      </c>
      <c r="B94" s="185"/>
      <c r="C94" s="25">
        <v>43.2</v>
      </c>
      <c r="E94" s="23">
        <v>39</v>
      </c>
      <c r="G94" s="41">
        <v>4.05</v>
      </c>
      <c r="I94" s="40">
        <v>17.46</v>
      </c>
      <c r="K94" s="194">
        <v>59.73</v>
      </c>
      <c r="M94" s="185">
        <f>SUM(O94:W94)</f>
        <v>148.07999999999998</v>
      </c>
      <c r="N94" s="185"/>
      <c r="O94" s="43">
        <v>16.8</v>
      </c>
      <c r="Q94" s="25">
        <v>41.4</v>
      </c>
      <c r="S94" s="41">
        <v>4.05</v>
      </c>
      <c r="U94" s="194">
        <v>59.73</v>
      </c>
      <c r="W94" s="55">
        <v>26.1</v>
      </c>
      <c r="X94" s="3"/>
      <c r="Y94" s="185">
        <f>SUM(AA94:AI94)</f>
        <v>184.98</v>
      </c>
      <c r="Z94" s="185"/>
      <c r="AA94" s="43">
        <v>16.8</v>
      </c>
      <c r="AC94" s="25">
        <v>41.4</v>
      </c>
      <c r="AE94" s="41">
        <v>4.05</v>
      </c>
      <c r="AG94" s="55">
        <v>63</v>
      </c>
      <c r="AI94" s="194">
        <v>59.73</v>
      </c>
    </row>
    <row r="95" spans="1:35" x14ac:dyDescent="0.2">
      <c r="A95" s="50"/>
      <c r="B95" s="50"/>
      <c r="C95" s="182" t="s">
        <v>85</v>
      </c>
      <c r="E95" s="11" t="s">
        <v>86</v>
      </c>
      <c r="G95" s="12" t="s">
        <v>107</v>
      </c>
      <c r="I95" s="12" t="s">
        <v>107</v>
      </c>
      <c r="K95" s="11" t="s">
        <v>86</v>
      </c>
      <c r="M95" s="50"/>
      <c r="N95" s="50"/>
      <c r="O95" s="182" t="s">
        <v>85</v>
      </c>
      <c r="Q95" s="7" t="s">
        <v>114</v>
      </c>
      <c r="S95" s="12" t="s">
        <v>107</v>
      </c>
      <c r="U95" s="7" t="s">
        <v>114</v>
      </c>
      <c r="W95" s="7" t="s">
        <v>114</v>
      </c>
      <c r="X95" s="3"/>
      <c r="Y95" s="50"/>
      <c r="Z95" s="50"/>
      <c r="AA95" s="182" t="s">
        <v>85</v>
      </c>
      <c r="AC95" s="11" t="s">
        <v>86</v>
      </c>
      <c r="AE95" s="12" t="s">
        <v>107</v>
      </c>
      <c r="AG95" s="11" t="s">
        <v>86</v>
      </c>
      <c r="AI95" s="11" t="s">
        <v>86</v>
      </c>
    </row>
    <row r="97" spans="1:35" x14ac:dyDescent="0.2">
      <c r="A97" s="191" t="s">
        <v>349</v>
      </c>
      <c r="B97" s="184"/>
      <c r="C97" s="16" t="s">
        <v>1</v>
      </c>
      <c r="D97" s="3"/>
      <c r="E97" s="16" t="s">
        <v>5</v>
      </c>
      <c r="G97" s="6" t="s">
        <v>156</v>
      </c>
      <c r="I97" s="6" t="s">
        <v>4</v>
      </c>
      <c r="K97" s="6" t="s">
        <v>158</v>
      </c>
      <c r="M97" s="191" t="s">
        <v>349</v>
      </c>
      <c r="N97" s="184"/>
      <c r="O97" s="16" t="s">
        <v>1</v>
      </c>
      <c r="P97" s="3"/>
      <c r="Q97" s="21" t="s">
        <v>105</v>
      </c>
      <c r="S97" s="6" t="s">
        <v>156</v>
      </c>
      <c r="U97" s="6" t="s">
        <v>4</v>
      </c>
      <c r="W97" s="6" t="s">
        <v>163</v>
      </c>
      <c r="X97" s="3"/>
      <c r="Y97" s="191" t="s">
        <v>156</v>
      </c>
      <c r="Z97" s="184"/>
      <c r="AA97" s="16" t="s">
        <v>1</v>
      </c>
      <c r="AB97" s="3"/>
      <c r="AC97" s="6" t="s">
        <v>156</v>
      </c>
      <c r="AE97" s="6" t="s">
        <v>4</v>
      </c>
      <c r="AG97" s="6" t="s">
        <v>91</v>
      </c>
      <c r="AI97" s="6" t="s">
        <v>163</v>
      </c>
    </row>
    <row r="98" spans="1:35" x14ac:dyDescent="0.2">
      <c r="A98" s="53" t="s">
        <v>54</v>
      </c>
      <c r="B98" s="53"/>
      <c r="C98" s="17" t="s">
        <v>250</v>
      </c>
      <c r="E98" s="17" t="s">
        <v>250</v>
      </c>
      <c r="G98" s="8" t="s">
        <v>268</v>
      </c>
      <c r="I98" s="8" t="s">
        <v>268</v>
      </c>
      <c r="K98" s="8" t="s">
        <v>268</v>
      </c>
      <c r="M98" s="53" t="s">
        <v>54</v>
      </c>
      <c r="N98" s="53"/>
      <c r="O98" s="17" t="s">
        <v>250</v>
      </c>
      <c r="Q98" s="17" t="s">
        <v>251</v>
      </c>
      <c r="S98" s="8" t="s">
        <v>268</v>
      </c>
      <c r="U98" s="8" t="s">
        <v>268</v>
      </c>
      <c r="W98" s="8" t="s">
        <v>266</v>
      </c>
      <c r="X98" s="3"/>
      <c r="Y98" s="53" t="s">
        <v>54</v>
      </c>
      <c r="Z98" s="53"/>
      <c r="AA98" s="17" t="s">
        <v>250</v>
      </c>
      <c r="AC98" s="8" t="s">
        <v>268</v>
      </c>
      <c r="AE98" s="8" t="s">
        <v>268</v>
      </c>
      <c r="AG98" s="8" t="s">
        <v>266</v>
      </c>
      <c r="AI98" s="8" t="s">
        <v>266</v>
      </c>
    </row>
    <row r="99" spans="1:35" x14ac:dyDescent="0.2">
      <c r="A99" s="185">
        <f>SUM(C99:K99)</f>
        <v>68.400000000000006</v>
      </c>
      <c r="B99" s="185"/>
      <c r="C99" s="25">
        <v>24</v>
      </c>
      <c r="E99" s="25">
        <v>27.6</v>
      </c>
      <c r="G99" s="27">
        <v>5.6</v>
      </c>
      <c r="I99" s="27">
        <v>5.6</v>
      </c>
      <c r="K99" s="27">
        <v>5.6</v>
      </c>
      <c r="M99" s="185">
        <f>SUM(O99:W99)</f>
        <v>64.900000000000006</v>
      </c>
      <c r="N99" s="185"/>
      <c r="O99" s="25">
        <v>24</v>
      </c>
      <c r="Q99" s="33">
        <v>18</v>
      </c>
      <c r="S99" s="27">
        <v>5.6</v>
      </c>
      <c r="U99" s="27">
        <v>5.6</v>
      </c>
      <c r="W99" s="35">
        <v>11.7</v>
      </c>
      <c r="X99" s="3"/>
      <c r="Y99" s="185">
        <f>SUM(AA99:AI99)</f>
        <v>65.100000000000009</v>
      </c>
      <c r="Z99" s="185"/>
      <c r="AA99" s="25">
        <v>24</v>
      </c>
      <c r="AC99" s="27">
        <v>5.6</v>
      </c>
      <c r="AE99" s="27">
        <v>5.6</v>
      </c>
      <c r="AG99" s="32">
        <v>18.2</v>
      </c>
      <c r="AI99" s="35">
        <v>11.7</v>
      </c>
    </row>
    <row r="100" spans="1:35" x14ac:dyDescent="0.2">
      <c r="A100" s="185">
        <f>SUM(C100:K100)</f>
        <v>68.400000000000006</v>
      </c>
      <c r="B100" s="185"/>
      <c r="C100" s="25">
        <v>24</v>
      </c>
      <c r="E100" s="25">
        <v>27.6</v>
      </c>
      <c r="G100" s="27">
        <v>5.6</v>
      </c>
      <c r="I100" s="27">
        <v>5.6</v>
      </c>
      <c r="K100" s="27">
        <v>5.6</v>
      </c>
      <c r="M100" s="185">
        <f>SUM(O100:W100)</f>
        <v>69.400000000000006</v>
      </c>
      <c r="N100" s="185"/>
      <c r="O100" s="25">
        <v>24</v>
      </c>
      <c r="Q100" s="33">
        <v>22.5</v>
      </c>
      <c r="S100" s="27">
        <v>5.6</v>
      </c>
      <c r="U100" s="27">
        <v>5.6</v>
      </c>
      <c r="W100" s="35">
        <v>11.7</v>
      </c>
      <c r="X100" s="3"/>
      <c r="Y100" s="185">
        <f>SUM(AA100:AI100)</f>
        <v>75.100000000000009</v>
      </c>
      <c r="Z100" s="185"/>
      <c r="AA100" s="25">
        <v>24</v>
      </c>
      <c r="AC100" s="27">
        <v>5.6</v>
      </c>
      <c r="AE100" s="27">
        <v>5.6</v>
      </c>
      <c r="AG100" s="32">
        <v>28.2</v>
      </c>
      <c r="AI100" s="35">
        <v>11.7</v>
      </c>
    </row>
    <row r="101" spans="1:35" x14ac:dyDescent="0.2">
      <c r="A101" s="53">
        <f>SUM(C101:K101)</f>
        <v>105.40000000000002</v>
      </c>
      <c r="B101" s="53"/>
      <c r="C101" s="25">
        <v>36</v>
      </c>
      <c r="E101" s="25">
        <v>41.4</v>
      </c>
      <c r="G101" s="27">
        <v>11.2</v>
      </c>
      <c r="I101" s="27">
        <v>8.4</v>
      </c>
      <c r="K101" s="27">
        <v>8.4</v>
      </c>
      <c r="M101" s="53">
        <f>SUM(O101:W101)</f>
        <v>106</v>
      </c>
      <c r="N101" s="53"/>
      <c r="O101" s="25">
        <v>36</v>
      </c>
      <c r="Q101" s="33">
        <v>27</v>
      </c>
      <c r="S101" s="27">
        <v>11.2</v>
      </c>
      <c r="U101" s="27">
        <v>8.4</v>
      </c>
      <c r="W101" s="35">
        <v>23.4</v>
      </c>
      <c r="X101" s="3"/>
      <c r="Y101" s="53">
        <f>SUM(AA101:AI101)</f>
        <v>106.30000000000001</v>
      </c>
      <c r="Z101" s="53"/>
      <c r="AA101" s="25">
        <v>36</v>
      </c>
      <c r="AC101" s="27">
        <v>11.2</v>
      </c>
      <c r="AE101" s="27">
        <v>8.4</v>
      </c>
      <c r="AG101" s="32">
        <v>27.3</v>
      </c>
      <c r="AI101" s="35">
        <v>23.4</v>
      </c>
    </row>
    <row r="102" spans="1:35" x14ac:dyDescent="0.2">
      <c r="A102" s="185">
        <f>SUM(C102:K102)</f>
        <v>105.40000000000002</v>
      </c>
      <c r="B102" s="185"/>
      <c r="C102" s="25">
        <v>36</v>
      </c>
      <c r="E102" s="25">
        <v>41.4</v>
      </c>
      <c r="G102" s="27">
        <v>11.2</v>
      </c>
      <c r="I102" s="27">
        <v>8.4</v>
      </c>
      <c r="K102" s="27">
        <v>8.4</v>
      </c>
      <c r="M102" s="185">
        <f>SUM(O102:W102)</f>
        <v>110.5</v>
      </c>
      <c r="N102" s="185"/>
      <c r="O102" s="25">
        <v>36</v>
      </c>
      <c r="Q102" s="33">
        <v>31.5</v>
      </c>
      <c r="S102" s="27">
        <v>11.2</v>
      </c>
      <c r="U102" s="27">
        <v>8.4</v>
      </c>
      <c r="W102" s="35">
        <v>23.4</v>
      </c>
      <c r="X102" s="3"/>
      <c r="Y102" s="185">
        <f>SUM(AA102:AI102)</f>
        <v>106.30000000000001</v>
      </c>
      <c r="Z102" s="185"/>
      <c r="AA102" s="25">
        <v>36</v>
      </c>
      <c r="AC102" s="27">
        <v>11.2</v>
      </c>
      <c r="AE102" s="27">
        <v>8.4</v>
      </c>
      <c r="AG102" s="32">
        <v>27.3</v>
      </c>
      <c r="AI102" s="35">
        <v>23.4</v>
      </c>
    </row>
    <row r="103" spans="1:35" x14ac:dyDescent="0.2">
      <c r="A103" s="50"/>
      <c r="B103" s="50"/>
      <c r="C103" s="182" t="s">
        <v>85</v>
      </c>
      <c r="E103" s="11" t="s">
        <v>86</v>
      </c>
      <c r="G103" s="9" t="s">
        <v>132</v>
      </c>
      <c r="I103" s="9" t="s">
        <v>132</v>
      </c>
      <c r="K103" s="9" t="s">
        <v>132</v>
      </c>
      <c r="M103" s="50"/>
      <c r="N103" s="50"/>
      <c r="O103" s="182" t="s">
        <v>85</v>
      </c>
      <c r="Q103" s="9" t="s">
        <v>132</v>
      </c>
      <c r="S103" s="9" t="s">
        <v>132</v>
      </c>
      <c r="U103" s="9" t="s">
        <v>132</v>
      </c>
      <c r="W103" s="9" t="s">
        <v>132</v>
      </c>
      <c r="X103" s="3"/>
      <c r="Y103" s="50"/>
      <c r="Z103" s="50"/>
      <c r="AA103" s="182" t="s">
        <v>85</v>
      </c>
      <c r="AC103" s="182" t="s">
        <v>85</v>
      </c>
      <c r="AE103" s="182" t="s">
        <v>85</v>
      </c>
      <c r="AG103" s="182" t="s">
        <v>85</v>
      </c>
      <c r="AI103" s="182" t="s">
        <v>85</v>
      </c>
    </row>
    <row r="105" spans="1:35" x14ac:dyDescent="0.2">
      <c r="A105" s="52" t="s">
        <v>350</v>
      </c>
      <c r="B105" s="52"/>
      <c r="M105" s="52" t="s">
        <v>350</v>
      </c>
      <c r="N105" s="52"/>
      <c r="O105" s="193"/>
      <c r="Y105" s="52" t="s">
        <v>350</v>
      </c>
      <c r="Z105" s="52"/>
    </row>
    <row r="106" spans="1:35" x14ac:dyDescent="0.2">
      <c r="A106" s="53"/>
      <c r="B106" s="53"/>
      <c r="C106" s="50"/>
      <c r="D106" s="50"/>
      <c r="E106" s="50"/>
      <c r="F106" s="50"/>
      <c r="G106" s="50"/>
      <c r="H106" s="50"/>
      <c r="I106" s="50"/>
      <c r="J106" s="50"/>
      <c r="K106" s="50"/>
      <c r="M106" s="53"/>
      <c r="N106" s="53"/>
      <c r="O106" s="50"/>
      <c r="P106" s="50"/>
      <c r="Q106" s="50"/>
      <c r="R106" s="50"/>
      <c r="S106" s="50"/>
      <c r="T106" s="50"/>
      <c r="U106" s="50"/>
      <c r="V106" s="50"/>
      <c r="W106" s="50"/>
      <c r="Y106" s="53"/>
      <c r="Z106" s="53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 x14ac:dyDescent="0.2">
      <c r="A107" s="192" t="s">
        <v>199</v>
      </c>
      <c r="B107" s="181"/>
      <c r="C107" s="6"/>
      <c r="D107" s="3"/>
      <c r="E107" s="16"/>
      <c r="G107" s="16"/>
      <c r="H107" s="3"/>
      <c r="I107" s="14"/>
      <c r="J107" s="3"/>
      <c r="K107" s="14"/>
      <c r="M107" s="192" t="s">
        <v>90</v>
      </c>
      <c r="N107" s="181"/>
      <c r="O107" s="14"/>
      <c r="P107" s="2"/>
      <c r="Q107" s="6"/>
      <c r="R107" s="2"/>
      <c r="S107" s="14"/>
      <c r="T107" s="2"/>
      <c r="U107" s="14"/>
      <c r="V107" s="3"/>
      <c r="W107" s="16"/>
      <c r="Y107" s="192" t="s">
        <v>154</v>
      </c>
      <c r="Z107" s="179"/>
      <c r="AA107" s="14"/>
      <c r="AB107" s="3"/>
      <c r="AC107" s="16"/>
      <c r="AD107" s="3"/>
      <c r="AE107" s="16"/>
      <c r="AG107" s="6"/>
      <c r="AH107" s="3"/>
      <c r="AI107" s="6"/>
    </row>
    <row r="108" spans="1:35" x14ac:dyDescent="0.2">
      <c r="A108" s="53" t="s">
        <v>54</v>
      </c>
      <c r="B108" s="53"/>
      <c r="C108" s="8"/>
      <c r="E108" s="17"/>
      <c r="G108" s="17"/>
      <c r="I108" s="15"/>
      <c r="K108" s="15"/>
      <c r="M108" s="53" t="s">
        <v>54</v>
      </c>
      <c r="N108" s="53"/>
      <c r="O108" s="15"/>
      <c r="Q108" s="8"/>
      <c r="S108" s="15"/>
      <c r="U108" s="15"/>
      <c r="W108" s="17"/>
      <c r="Y108" s="53" t="s">
        <v>54</v>
      </c>
      <c r="Z108" s="53"/>
      <c r="AA108" s="15"/>
      <c r="AC108" s="17"/>
      <c r="AE108" s="17"/>
      <c r="AG108" s="8"/>
      <c r="AI108" s="8"/>
    </row>
    <row r="109" spans="1:35" x14ac:dyDescent="0.2">
      <c r="A109" s="185">
        <f>SUM(C109:K109)</f>
        <v>0</v>
      </c>
      <c r="B109" s="185"/>
      <c r="C109" s="35"/>
      <c r="E109" s="28"/>
      <c r="G109" s="25"/>
      <c r="I109" s="29"/>
      <c r="K109" s="23"/>
      <c r="M109" s="185">
        <f>SUM(O109:W109)</f>
        <v>0</v>
      </c>
      <c r="N109" s="185"/>
      <c r="O109" s="43"/>
      <c r="Q109" s="35"/>
      <c r="S109" s="43"/>
      <c r="U109" s="23"/>
      <c r="W109" s="25"/>
      <c r="Y109" s="185">
        <f>SUM(AA109:AI109)</f>
        <v>0</v>
      </c>
      <c r="Z109" s="185"/>
      <c r="AA109" s="29"/>
      <c r="AC109" s="31"/>
      <c r="AE109" s="25"/>
      <c r="AG109" s="27"/>
      <c r="AI109" s="32"/>
    </row>
    <row r="110" spans="1:35" x14ac:dyDescent="0.2">
      <c r="A110" s="185">
        <f>SUM(C110:K110)</f>
        <v>0</v>
      </c>
      <c r="B110" s="185"/>
      <c r="C110" s="35"/>
      <c r="E110" s="28"/>
      <c r="G110" s="25"/>
      <c r="I110" s="29"/>
      <c r="K110" s="23"/>
      <c r="M110" s="185">
        <f>SUM(O110:W110)</f>
        <v>0</v>
      </c>
      <c r="N110" s="185"/>
      <c r="O110" s="43"/>
      <c r="Q110" s="35"/>
      <c r="S110" s="43"/>
      <c r="U110" s="23"/>
      <c r="W110" s="25"/>
      <c r="Y110" s="185">
        <f>SUM(AA110:AI110)</f>
        <v>0</v>
      </c>
      <c r="Z110" s="185"/>
      <c r="AA110" s="29"/>
      <c r="AC110" s="31"/>
      <c r="AE110" s="25"/>
      <c r="AG110" s="27"/>
      <c r="AI110" s="32"/>
    </row>
    <row r="111" spans="1:35" x14ac:dyDescent="0.2">
      <c r="A111" s="53">
        <f>SUM(C111:K111)</f>
        <v>0</v>
      </c>
      <c r="B111" s="53"/>
      <c r="C111" s="47"/>
      <c r="E111" s="28"/>
      <c r="G111" s="25"/>
      <c r="I111" s="29"/>
      <c r="K111" s="23"/>
      <c r="M111" s="53">
        <f>SUM(O111:W111)</f>
        <v>0</v>
      </c>
      <c r="N111" s="53"/>
      <c r="O111" s="43"/>
      <c r="Q111" s="47"/>
      <c r="S111" s="43"/>
      <c r="U111" s="23"/>
      <c r="W111" s="25"/>
      <c r="Y111" s="53">
        <f>SUM(AA111:AI111)</f>
        <v>0</v>
      </c>
      <c r="Z111" s="53"/>
      <c r="AA111" s="29"/>
      <c r="AC111" s="31"/>
      <c r="AE111" s="26"/>
      <c r="AG111" s="27"/>
      <c r="AI111" s="32"/>
    </row>
    <row r="112" spans="1:35" x14ac:dyDescent="0.2">
      <c r="A112" s="185">
        <f>SUM(C112:K112)</f>
        <v>0</v>
      </c>
      <c r="B112" s="185"/>
      <c r="C112" s="35"/>
      <c r="E112" s="28"/>
      <c r="G112" s="25"/>
      <c r="I112" s="36"/>
      <c r="K112" s="48"/>
      <c r="M112" s="185">
        <f>SUM(O112:W112)</f>
        <v>0</v>
      </c>
      <c r="N112" s="185"/>
      <c r="O112" s="43"/>
      <c r="Q112" s="35"/>
      <c r="S112" s="43"/>
      <c r="U112" s="48"/>
      <c r="W112" s="25"/>
      <c r="Y112" s="185">
        <f>SUM(AA112:AI112)</f>
        <v>0</v>
      </c>
      <c r="Z112" s="185"/>
      <c r="AA112" s="36"/>
      <c r="AC112" s="31"/>
      <c r="AE112" s="25"/>
      <c r="AG112" s="27"/>
      <c r="AI112" s="32"/>
    </row>
    <row r="115" spans="1:25" x14ac:dyDescent="0.2">
      <c r="A115" s="192" t="s">
        <v>90</v>
      </c>
      <c r="B115" s="181"/>
      <c r="C115" s="14"/>
      <c r="D115" s="3"/>
      <c r="E115" s="6"/>
      <c r="F115" s="3"/>
      <c r="G115" s="14"/>
      <c r="I115" s="16"/>
      <c r="K115" s="14"/>
      <c r="M115" s="192" t="s">
        <v>154</v>
      </c>
      <c r="N115" s="181"/>
      <c r="O115" s="14"/>
      <c r="P115" s="3"/>
      <c r="Q115" s="16"/>
      <c r="R115" s="3"/>
      <c r="S115" s="6"/>
      <c r="T115" s="3"/>
      <c r="U115" s="6"/>
      <c r="V115" s="3"/>
      <c r="W115" s="16"/>
      <c r="Y115" s="192" t="s">
        <v>90</v>
      </c>
    </row>
    <row r="116" spans="1:25" x14ac:dyDescent="0.2">
      <c r="A116" s="53" t="s">
        <v>54</v>
      </c>
      <c r="B116" s="53"/>
      <c r="C116" s="15"/>
      <c r="E116" s="8"/>
      <c r="G116" s="15"/>
      <c r="I116" s="17"/>
      <c r="K116" s="15"/>
      <c r="M116" s="53" t="s">
        <v>54</v>
      </c>
      <c r="N116" s="53"/>
      <c r="O116" s="15"/>
      <c r="Q116" s="17"/>
      <c r="S116" s="8"/>
      <c r="U116" s="8"/>
      <c r="W116" s="17"/>
      <c r="Y116" s="53" t="s">
        <v>52</v>
      </c>
    </row>
    <row r="117" spans="1:25" x14ac:dyDescent="0.2">
      <c r="A117" s="185">
        <f>SUM(C117:K117)</f>
        <v>0</v>
      </c>
      <c r="B117" s="185"/>
      <c r="C117" s="43"/>
      <c r="E117" s="35"/>
      <c r="G117" s="43"/>
      <c r="I117" s="28"/>
      <c r="K117" s="23"/>
      <c r="M117" s="185">
        <f>SUM(O117:W117)</f>
        <v>0</v>
      </c>
      <c r="N117" s="185"/>
      <c r="O117" s="29"/>
      <c r="Q117" s="31"/>
      <c r="S117" s="27"/>
      <c r="U117" s="32"/>
      <c r="W117" s="25"/>
      <c r="Y117" s="53">
        <f>SUM(AA117:AI117)</f>
        <v>0</v>
      </c>
    </row>
    <row r="118" spans="1:25" x14ac:dyDescent="0.2">
      <c r="A118" s="185">
        <f>SUM(C118:K118)</f>
        <v>0</v>
      </c>
      <c r="B118" s="185"/>
      <c r="C118" s="43"/>
      <c r="E118" s="35"/>
      <c r="G118" s="43"/>
      <c r="I118" s="28"/>
      <c r="K118" s="23"/>
      <c r="M118" s="185">
        <f>SUM(O118:W118)</f>
        <v>0</v>
      </c>
      <c r="N118" s="185"/>
      <c r="O118" s="29"/>
      <c r="Q118" s="31"/>
      <c r="S118" s="27"/>
      <c r="U118" s="32"/>
      <c r="W118" s="25"/>
      <c r="Y118" s="185">
        <f>SUM(AA118:AI118)</f>
        <v>0</v>
      </c>
    </row>
    <row r="119" spans="1:25" x14ac:dyDescent="0.2">
      <c r="A119" s="53">
        <f>SUM(C119:K119)</f>
        <v>0</v>
      </c>
      <c r="B119" s="53"/>
      <c r="C119" s="43"/>
      <c r="E119" s="47"/>
      <c r="G119" s="43"/>
      <c r="I119" s="28"/>
      <c r="K119" s="23"/>
      <c r="M119" s="53">
        <f>SUM(O119:W119)</f>
        <v>0</v>
      </c>
      <c r="N119" s="53"/>
      <c r="O119" s="29"/>
      <c r="Q119" s="31"/>
      <c r="S119" s="27"/>
      <c r="U119" s="32"/>
      <c r="W119" s="25"/>
      <c r="Y119" s="185">
        <f>SUM(AA119:AI119)</f>
        <v>0</v>
      </c>
    </row>
    <row r="120" spans="1:25" x14ac:dyDescent="0.2">
      <c r="A120" s="185">
        <f>SUM(C120:K120)</f>
        <v>0</v>
      </c>
      <c r="B120" s="185"/>
      <c r="C120" s="43"/>
      <c r="E120" s="35"/>
      <c r="G120" s="43"/>
      <c r="I120" s="28"/>
      <c r="K120" s="48"/>
      <c r="M120" s="185">
        <f>SUM(O120:W120)</f>
        <v>0</v>
      </c>
      <c r="N120" s="185"/>
      <c r="O120" s="36"/>
      <c r="Q120" s="31"/>
      <c r="S120" s="27"/>
      <c r="U120" s="32"/>
      <c r="W120" s="25"/>
      <c r="Y120" s="185">
        <f>SUM(AA120:AI120)</f>
        <v>0</v>
      </c>
    </row>
    <row r="121" spans="1:25" x14ac:dyDescent="0.2">
      <c r="A121" s="50"/>
      <c r="B121" s="50"/>
      <c r="C121" s="182"/>
      <c r="E121" s="9"/>
      <c r="G121" s="56"/>
      <c r="M121" s="50"/>
      <c r="N121" s="50"/>
      <c r="O121" s="182"/>
      <c r="Q121" s="182"/>
      <c r="S121" s="10"/>
      <c r="U121" s="182"/>
      <c r="W121" s="182"/>
      <c r="Y121" s="50"/>
    </row>
    <row r="122" spans="1:25" x14ac:dyDescent="0.2">
      <c r="A122" s="53"/>
      <c r="B122" s="53"/>
      <c r="C122" s="50"/>
      <c r="D122" s="50"/>
      <c r="E122" s="50"/>
      <c r="F122" s="50"/>
      <c r="G122" s="50"/>
      <c r="H122" s="50"/>
      <c r="I122" s="50"/>
      <c r="J122" s="50"/>
      <c r="K122" s="50"/>
      <c r="M122" s="53"/>
      <c r="N122" s="53"/>
      <c r="O122" s="50"/>
      <c r="P122" s="50"/>
      <c r="Q122" s="50"/>
      <c r="R122" s="50"/>
      <c r="S122" s="50"/>
      <c r="T122" s="50"/>
      <c r="U122" s="50"/>
      <c r="V122" s="50"/>
      <c r="W122" s="50"/>
      <c r="Y122" s="53"/>
    </row>
    <row r="123" spans="1:25" x14ac:dyDescent="0.2">
      <c r="A123" s="192" t="s">
        <v>152</v>
      </c>
      <c r="B123" s="181"/>
      <c r="C123" s="16"/>
      <c r="D123" s="3"/>
      <c r="E123" s="14"/>
      <c r="G123" s="6"/>
      <c r="I123" s="6"/>
      <c r="J123" s="3"/>
      <c r="K123" s="6"/>
      <c r="M123" s="192" t="s">
        <v>351</v>
      </c>
      <c r="N123" s="179"/>
      <c r="O123" s="16"/>
      <c r="P123" s="3"/>
      <c r="Q123" s="14"/>
      <c r="R123" s="3"/>
      <c r="S123" s="6"/>
      <c r="U123" s="6"/>
      <c r="V123" s="3"/>
      <c r="W123" s="6"/>
      <c r="Y123" s="192" t="s">
        <v>152</v>
      </c>
    </row>
    <row r="124" spans="1:25" x14ac:dyDescent="0.2">
      <c r="A124" s="53" t="s">
        <v>52</v>
      </c>
      <c r="B124" s="53"/>
      <c r="C124" s="17"/>
      <c r="E124" s="15"/>
      <c r="G124" s="8"/>
      <c r="I124" s="8"/>
      <c r="J124" s="3"/>
      <c r="K124" s="8"/>
      <c r="M124" s="53" t="s">
        <v>52</v>
      </c>
      <c r="N124" s="53"/>
      <c r="O124" s="17"/>
      <c r="Q124" s="15"/>
      <c r="S124" s="8"/>
      <c r="U124" s="8"/>
      <c r="W124" s="8"/>
      <c r="Y124" s="53" t="s">
        <v>52</v>
      </c>
    </row>
    <row r="125" spans="1:25" x14ac:dyDescent="0.2">
      <c r="A125" s="53">
        <f>SUM(C125:K125)</f>
        <v>0</v>
      </c>
      <c r="B125" s="185"/>
      <c r="C125" s="25"/>
      <c r="E125" s="34"/>
      <c r="G125" s="27"/>
      <c r="I125" s="55"/>
      <c r="J125" s="3"/>
      <c r="K125" s="55"/>
      <c r="M125" s="53">
        <f>SUM(O125:W125)</f>
        <v>0</v>
      </c>
      <c r="N125" s="185"/>
      <c r="O125" s="25"/>
      <c r="Q125" s="23"/>
      <c r="S125" s="27"/>
      <c r="U125" s="27"/>
      <c r="W125" s="55"/>
      <c r="Y125" s="53">
        <f>SUM(AA125:AI125)</f>
        <v>0</v>
      </c>
    </row>
    <row r="126" spans="1:25" x14ac:dyDescent="0.2">
      <c r="A126" s="185">
        <f>SUM(C126:K126)</f>
        <v>0</v>
      </c>
      <c r="B126" s="185"/>
      <c r="C126" s="25"/>
      <c r="E126" s="34"/>
      <c r="G126" s="27"/>
      <c r="I126" s="55"/>
      <c r="J126" s="3"/>
      <c r="K126" s="55"/>
      <c r="M126" s="185">
        <f>SUM(O126:W126)</f>
        <v>0</v>
      </c>
      <c r="N126" s="185"/>
      <c r="O126" s="25"/>
      <c r="Q126" s="23"/>
      <c r="S126" s="27"/>
      <c r="U126" s="27"/>
      <c r="W126" s="55"/>
      <c r="Y126" s="185">
        <f>SUM(AA126:AI126)</f>
        <v>0</v>
      </c>
    </row>
    <row r="127" spans="1:25" x14ac:dyDescent="0.2">
      <c r="A127" s="185">
        <f>SUM(C127:K127)</f>
        <v>0</v>
      </c>
      <c r="B127" s="53"/>
      <c r="C127" s="25"/>
      <c r="E127" s="34"/>
      <c r="G127" s="27"/>
      <c r="I127" s="55"/>
      <c r="J127" s="3"/>
      <c r="K127" s="55"/>
      <c r="M127" s="185">
        <f>SUM(O127:W127)</f>
        <v>0</v>
      </c>
      <c r="N127" s="53"/>
      <c r="O127" s="25"/>
      <c r="Q127" s="23"/>
      <c r="S127" s="27"/>
      <c r="U127" s="27"/>
      <c r="W127" s="55"/>
      <c r="Y127" s="185">
        <f>SUM(AA127:AI127)</f>
        <v>0</v>
      </c>
    </row>
    <row r="128" spans="1:25" x14ac:dyDescent="0.2">
      <c r="A128" s="185">
        <f>SUM(C128:K128)</f>
        <v>0</v>
      </c>
      <c r="B128" s="185"/>
      <c r="C128" s="25"/>
      <c r="E128" s="34"/>
      <c r="G128" s="41"/>
      <c r="I128" s="55"/>
      <c r="J128" s="3"/>
      <c r="K128" s="194"/>
      <c r="M128" s="185">
        <f>SUM(O128:W128)</f>
        <v>0</v>
      </c>
      <c r="N128" s="185"/>
      <c r="O128" s="25"/>
      <c r="Q128" s="23"/>
      <c r="S128" s="41"/>
      <c r="U128" s="27"/>
      <c r="W128" s="194"/>
      <c r="Y128" s="185">
        <f>SUM(AA128:AI128)</f>
        <v>0</v>
      </c>
    </row>
    <row r="131" spans="1:25" x14ac:dyDescent="0.2">
      <c r="A131" s="192" t="s">
        <v>152</v>
      </c>
      <c r="B131" s="181"/>
      <c r="C131" s="16"/>
      <c r="D131" s="3"/>
      <c r="E131" s="14"/>
      <c r="G131" s="6"/>
      <c r="I131" s="6"/>
      <c r="J131" s="3"/>
      <c r="K131" s="6"/>
      <c r="L131" s="1"/>
      <c r="M131" s="192" t="s">
        <v>351</v>
      </c>
      <c r="N131" s="179"/>
      <c r="O131" s="16"/>
      <c r="P131" s="3"/>
      <c r="Q131" s="14"/>
      <c r="R131" s="3"/>
      <c r="S131" s="14"/>
      <c r="U131" s="6"/>
      <c r="V131" s="3"/>
      <c r="W131" s="6"/>
      <c r="Y131" s="192" t="s">
        <v>154</v>
      </c>
    </row>
    <row r="132" spans="1:25" x14ac:dyDescent="0.2">
      <c r="A132" s="53" t="s">
        <v>52</v>
      </c>
      <c r="B132" s="53"/>
      <c r="C132" s="17"/>
      <c r="E132" s="15"/>
      <c r="G132" s="8"/>
      <c r="I132" s="8"/>
      <c r="J132" s="3"/>
      <c r="K132" s="8"/>
      <c r="L132" s="1"/>
      <c r="M132" s="53" t="s">
        <v>52</v>
      </c>
      <c r="N132" s="53"/>
      <c r="O132" s="17"/>
      <c r="Q132" s="15"/>
      <c r="S132" s="15"/>
      <c r="U132" s="8"/>
      <c r="W132" s="8"/>
      <c r="Y132" s="53" t="s">
        <v>54</v>
      </c>
    </row>
    <row r="133" spans="1:25" x14ac:dyDescent="0.2">
      <c r="A133" s="53">
        <f>SUM(C133:K133)</f>
        <v>0</v>
      </c>
      <c r="B133" s="185"/>
      <c r="C133" s="25"/>
      <c r="E133" s="43"/>
      <c r="G133" s="27"/>
      <c r="I133" s="55"/>
      <c r="J133" s="3"/>
      <c r="K133" s="55"/>
      <c r="L133" s="1"/>
      <c r="M133" s="53">
        <f>SUM(O133:W133)</f>
        <v>0</v>
      </c>
      <c r="N133" s="185"/>
      <c r="O133" s="25"/>
      <c r="Q133" s="29"/>
      <c r="S133" s="23"/>
      <c r="U133" s="27"/>
      <c r="W133" s="55"/>
      <c r="Y133" s="185">
        <f>SUM(AA133:AI133)</f>
        <v>0</v>
      </c>
    </row>
    <row r="134" spans="1:25" x14ac:dyDescent="0.2">
      <c r="A134" s="185">
        <f>SUM(C134:K134)</f>
        <v>0</v>
      </c>
      <c r="B134" s="185"/>
      <c r="C134" s="25"/>
      <c r="E134" s="43"/>
      <c r="G134" s="27"/>
      <c r="I134" s="55"/>
      <c r="J134" s="3"/>
      <c r="K134" s="55"/>
      <c r="L134" s="1"/>
      <c r="M134" s="185">
        <f>SUM(O134:W134)</f>
        <v>0</v>
      </c>
      <c r="N134" s="185"/>
      <c r="O134" s="25"/>
      <c r="Q134" s="29"/>
      <c r="S134" s="23"/>
      <c r="U134" s="27"/>
      <c r="W134" s="55"/>
      <c r="Y134" s="185">
        <f>SUM(AA134:AI134)</f>
        <v>0</v>
      </c>
    </row>
    <row r="135" spans="1:25" x14ac:dyDescent="0.2">
      <c r="A135" s="185">
        <f>SUM(C135:K135)</f>
        <v>0</v>
      </c>
      <c r="B135" s="53"/>
      <c r="C135" s="25"/>
      <c r="E135" s="43"/>
      <c r="G135" s="27"/>
      <c r="I135" s="55"/>
      <c r="J135" s="3"/>
      <c r="K135" s="55"/>
      <c r="L135" s="1"/>
      <c r="M135" s="185">
        <f>SUM(O135:W135)</f>
        <v>0</v>
      </c>
      <c r="N135" s="53"/>
      <c r="O135" s="25"/>
      <c r="Q135" s="29"/>
      <c r="S135" s="23"/>
      <c r="U135" s="27"/>
      <c r="W135" s="55"/>
      <c r="Y135" s="53">
        <f>SUM(AA135:AI135)</f>
        <v>0</v>
      </c>
    </row>
    <row r="136" spans="1:25" x14ac:dyDescent="0.2">
      <c r="A136" s="185">
        <f>SUM(C136:K136)</f>
        <v>0</v>
      </c>
      <c r="B136" s="185"/>
      <c r="C136" s="25"/>
      <c r="E136" s="43"/>
      <c r="G136" s="41"/>
      <c r="I136" s="55"/>
      <c r="J136" s="3"/>
      <c r="K136" s="194"/>
      <c r="L136" s="1"/>
      <c r="M136" s="185">
        <f>SUM(O136:W136)</f>
        <v>0</v>
      </c>
      <c r="N136" s="185"/>
      <c r="O136" s="25"/>
      <c r="Q136" s="36"/>
      <c r="S136" s="23"/>
      <c r="U136" s="41"/>
      <c r="W136" s="194"/>
      <c r="Y136" s="185">
        <f>SUM(AA136:AI136)</f>
        <v>0</v>
      </c>
    </row>
    <row r="137" spans="1:25" x14ac:dyDescent="0.2">
      <c r="A137" s="50"/>
      <c r="C137" s="182"/>
      <c r="G137" s="12"/>
      <c r="L137" s="1"/>
      <c r="M137" s="50"/>
      <c r="N137" s="50"/>
      <c r="O137" s="7"/>
      <c r="Q137" s="182"/>
      <c r="S137" s="7"/>
      <c r="U137" s="12"/>
      <c r="W137" s="182"/>
      <c r="Y137" s="50"/>
    </row>
    <row r="138" spans="1:25" x14ac:dyDescent="0.2">
      <c r="L138" s="1"/>
    </row>
    <row r="139" spans="1:25" x14ac:dyDescent="0.2">
      <c r="A139" s="192" t="s">
        <v>320</v>
      </c>
      <c r="B139" s="181"/>
      <c r="C139" s="16"/>
      <c r="D139" s="3"/>
      <c r="E139" s="14"/>
      <c r="G139" s="6"/>
      <c r="I139" s="6"/>
      <c r="J139" s="3"/>
      <c r="K139" s="6"/>
      <c r="M139" s="192" t="s">
        <v>350</v>
      </c>
      <c r="N139" s="181"/>
      <c r="O139" s="6"/>
      <c r="Q139" s="6"/>
      <c r="S139" s="16"/>
      <c r="U139" s="6"/>
      <c r="W139" s="14"/>
      <c r="Y139" s="192" t="s">
        <v>90</v>
      </c>
    </row>
    <row r="140" spans="1:25" x14ac:dyDescent="0.2">
      <c r="A140" s="53" t="s">
        <v>52</v>
      </c>
      <c r="B140" s="53"/>
      <c r="C140" s="17"/>
      <c r="E140" s="15"/>
      <c r="G140" s="8"/>
      <c r="I140" s="8"/>
      <c r="J140" s="3"/>
      <c r="K140" s="8"/>
      <c r="M140" s="53" t="s">
        <v>352</v>
      </c>
      <c r="N140" s="53"/>
      <c r="O140" s="8"/>
      <c r="Q140" s="8"/>
      <c r="S140" s="17"/>
      <c r="U140" s="8"/>
      <c r="W140" s="15"/>
      <c r="Y140" s="53" t="s">
        <v>54</v>
      </c>
    </row>
    <row r="141" spans="1:25" x14ac:dyDescent="0.2">
      <c r="A141" s="53">
        <f>SUM(C141:K141)</f>
        <v>0</v>
      </c>
      <c r="B141" s="185"/>
      <c r="C141" s="25"/>
      <c r="E141" s="43"/>
      <c r="G141" s="27"/>
      <c r="I141" s="55"/>
      <c r="J141" s="3"/>
      <c r="K141" s="55"/>
      <c r="M141" s="53">
        <f>SUM(O141:W141)</f>
        <v>0</v>
      </c>
      <c r="N141" s="185"/>
      <c r="O141" s="27"/>
      <c r="Q141" s="27"/>
      <c r="S141" s="28"/>
      <c r="U141" s="27"/>
      <c r="W141" s="23"/>
      <c r="Y141" s="185">
        <f>SUM(AA141:AI141)</f>
        <v>0</v>
      </c>
    </row>
    <row r="142" spans="1:25" x14ac:dyDescent="0.2">
      <c r="A142" s="185">
        <f>SUM(C142:K142)</f>
        <v>0</v>
      </c>
      <c r="B142" s="185"/>
      <c r="C142" s="25"/>
      <c r="E142" s="43"/>
      <c r="G142" s="27"/>
      <c r="I142" s="55"/>
      <c r="J142" s="3"/>
      <c r="K142" s="55"/>
      <c r="M142" s="185">
        <f>SUM(O142:W142)</f>
        <v>0</v>
      </c>
      <c r="N142" s="185"/>
      <c r="O142" s="27"/>
      <c r="Q142" s="27"/>
      <c r="S142" s="28"/>
      <c r="U142" s="27"/>
      <c r="W142" s="23"/>
      <c r="Y142" s="185">
        <f>SUM(AA142:AI142)</f>
        <v>0</v>
      </c>
    </row>
    <row r="143" spans="1:25" x14ac:dyDescent="0.2">
      <c r="A143" s="185">
        <f>SUM(C143:K143)</f>
        <v>0</v>
      </c>
      <c r="B143" s="53"/>
      <c r="C143" s="25"/>
      <c r="E143" s="43"/>
      <c r="G143" s="27"/>
      <c r="I143" s="55"/>
      <c r="J143" s="3"/>
      <c r="K143" s="55"/>
      <c r="M143" s="185">
        <f>SUM(O143:W143)</f>
        <v>0</v>
      </c>
      <c r="N143" s="53"/>
      <c r="O143" s="27"/>
      <c r="Q143" s="27"/>
      <c r="S143" s="28"/>
      <c r="U143" s="27"/>
      <c r="W143" s="23"/>
      <c r="Y143" s="53">
        <f>SUM(AA143:AI143)</f>
        <v>0</v>
      </c>
    </row>
    <row r="144" spans="1:25" x14ac:dyDescent="0.2">
      <c r="A144" s="185">
        <f>SUM(C144:K144)</f>
        <v>0</v>
      </c>
      <c r="B144" s="185"/>
      <c r="C144" s="25"/>
      <c r="E144" s="43"/>
      <c r="G144" s="41"/>
      <c r="I144" s="55"/>
      <c r="J144" s="3"/>
      <c r="K144" s="194"/>
      <c r="M144" s="185">
        <f>SUM(O144:W144)</f>
        <v>0</v>
      </c>
      <c r="N144" s="185"/>
      <c r="O144" s="27"/>
      <c r="Q144" s="27"/>
      <c r="S144" s="28"/>
      <c r="U144" s="27"/>
      <c r="W144" s="48"/>
      <c r="Y144" s="185">
        <f>SUM(AA144:AI144)</f>
        <v>0</v>
      </c>
    </row>
    <row r="147" spans="1:25" x14ac:dyDescent="0.2">
      <c r="A147" s="192" t="s">
        <v>159</v>
      </c>
      <c r="C147" s="14"/>
      <c r="D147" s="3"/>
      <c r="E147" s="14"/>
      <c r="F147" s="3"/>
      <c r="G147" s="14"/>
      <c r="H147" s="3"/>
      <c r="I147" s="6"/>
      <c r="J147" s="3"/>
      <c r="K147" s="16"/>
      <c r="M147" s="192" t="s">
        <v>152</v>
      </c>
      <c r="O147" s="16"/>
      <c r="P147" s="3"/>
      <c r="Q147" s="6"/>
      <c r="S147" s="6"/>
      <c r="T147" s="3"/>
      <c r="U147" s="6"/>
      <c r="V147" s="3"/>
      <c r="W147" s="14"/>
      <c r="Y147" s="192" t="s">
        <v>156</v>
      </c>
    </row>
    <row r="148" spans="1:25" x14ac:dyDescent="0.2">
      <c r="A148" s="53" t="s">
        <v>54</v>
      </c>
      <c r="C148" s="15"/>
      <c r="E148" s="15"/>
      <c r="G148" s="15"/>
      <c r="I148" s="8"/>
      <c r="K148" s="17"/>
      <c r="M148" s="53" t="s">
        <v>52</v>
      </c>
      <c r="O148" s="17"/>
      <c r="Q148" s="8"/>
      <c r="S148" s="8"/>
      <c r="U148" s="8"/>
      <c r="W148" s="15"/>
      <c r="Y148" s="53" t="s">
        <v>156</v>
      </c>
    </row>
    <row r="149" spans="1:25" x14ac:dyDescent="0.2">
      <c r="A149" s="185">
        <f>SUM(C149:K149)</f>
        <v>0</v>
      </c>
      <c r="C149" s="43"/>
      <c r="E149" s="43"/>
      <c r="G149" s="23"/>
      <c r="I149" s="35"/>
      <c r="K149" s="25"/>
      <c r="M149" s="53">
        <f>SUM(O149:W149)</f>
        <v>0</v>
      </c>
      <c r="O149" s="25"/>
      <c r="Q149" s="27"/>
      <c r="S149" s="27"/>
      <c r="U149" s="55"/>
      <c r="W149" s="23"/>
      <c r="Y149" s="185">
        <f>SUM(AA149:AI149)</f>
        <v>0</v>
      </c>
    </row>
    <row r="150" spans="1:25" x14ac:dyDescent="0.2">
      <c r="A150" s="185">
        <f>SUM(C150:K150)</f>
        <v>0</v>
      </c>
      <c r="C150" s="43"/>
      <c r="E150" s="43"/>
      <c r="G150" s="23"/>
      <c r="I150" s="35"/>
      <c r="K150" s="25"/>
      <c r="M150" s="185">
        <f>SUM(O150:W150)</f>
        <v>0</v>
      </c>
      <c r="O150" s="25"/>
      <c r="Q150" s="27"/>
      <c r="S150" s="27"/>
      <c r="U150" s="55"/>
      <c r="W150" s="23"/>
      <c r="Y150" s="185">
        <f>SUM(AA150:AI150)</f>
        <v>0</v>
      </c>
    </row>
    <row r="151" spans="1:25" x14ac:dyDescent="0.2">
      <c r="A151" s="53">
        <f>SUM(C151:K151)</f>
        <v>0</v>
      </c>
      <c r="C151" s="43"/>
      <c r="E151" s="43"/>
      <c r="G151" s="23"/>
      <c r="I151" s="35"/>
      <c r="K151" s="25"/>
      <c r="M151" s="185">
        <f>SUM(O151:W151)</f>
        <v>0</v>
      </c>
      <c r="O151" s="25"/>
      <c r="Q151" s="27"/>
      <c r="S151" s="27"/>
      <c r="U151" s="55"/>
      <c r="W151" s="23"/>
      <c r="Y151" s="53">
        <f>SUM(AA151:AI151)</f>
        <v>0</v>
      </c>
    </row>
    <row r="152" spans="1:25" x14ac:dyDescent="0.2">
      <c r="A152" s="185">
        <f>SUM(C152:K152)</f>
        <v>0</v>
      </c>
      <c r="C152" s="43"/>
      <c r="E152" s="43"/>
      <c r="G152" s="23"/>
      <c r="I152" s="35"/>
      <c r="K152" s="25"/>
      <c r="M152" s="185">
        <f>SUM(O152:W152)</f>
        <v>0</v>
      </c>
      <c r="O152" s="25"/>
      <c r="Q152" s="41"/>
      <c r="S152" s="27"/>
      <c r="U152" s="194"/>
      <c r="W152" s="23"/>
      <c r="Y152" s="185">
        <f>SUM(AA152:AI152)</f>
        <v>0</v>
      </c>
    </row>
    <row r="153" spans="1:25" x14ac:dyDescent="0.2">
      <c r="A153" s="50"/>
      <c r="C153" s="182"/>
      <c r="E153" s="182"/>
      <c r="G153" s="182"/>
      <c r="I153" s="182"/>
      <c r="K153" s="182"/>
      <c r="M153" s="50"/>
      <c r="O153" s="182"/>
      <c r="Q153" s="12"/>
      <c r="S153" s="182"/>
      <c r="U153" s="182"/>
      <c r="W153" s="182"/>
      <c r="Y153" s="50"/>
    </row>
    <row r="155" spans="1:25" x14ac:dyDescent="0.2">
      <c r="A155" s="192" t="s">
        <v>160</v>
      </c>
      <c r="C155" s="16"/>
      <c r="E155" s="14"/>
      <c r="G155" s="14"/>
      <c r="I155" s="6"/>
      <c r="K155" s="6"/>
      <c r="M155" s="192" t="s">
        <v>152</v>
      </c>
      <c r="O155" s="16"/>
      <c r="P155" s="3"/>
      <c r="Q155" s="6"/>
      <c r="S155" s="6"/>
      <c r="U155" s="6"/>
      <c r="V155" s="3"/>
      <c r="W155" s="14"/>
      <c r="Y155" s="192" t="s">
        <v>156</v>
      </c>
    </row>
    <row r="156" spans="1:25" x14ac:dyDescent="0.2">
      <c r="A156" s="53" t="s">
        <v>53</v>
      </c>
      <c r="C156" s="17"/>
      <c r="E156" s="15"/>
      <c r="G156" s="15"/>
      <c r="I156" s="8"/>
      <c r="K156" s="8"/>
      <c r="M156" s="53" t="s">
        <v>52</v>
      </c>
      <c r="O156" s="17"/>
      <c r="Q156" s="8"/>
      <c r="S156" s="8"/>
      <c r="U156" s="8"/>
      <c r="W156" s="15"/>
      <c r="Y156" s="53" t="s">
        <v>156</v>
      </c>
    </row>
    <row r="157" spans="1:25" x14ac:dyDescent="0.2">
      <c r="A157" s="185">
        <f>SUM(C157:K157)</f>
        <v>0</v>
      </c>
      <c r="C157" s="31"/>
      <c r="E157" s="43"/>
      <c r="G157" s="23"/>
      <c r="I157" s="27"/>
      <c r="K157" s="55"/>
      <c r="M157" s="53">
        <f>SUM(O157:W157)</f>
        <v>0</v>
      </c>
      <c r="O157" s="25"/>
      <c r="Q157" s="27"/>
      <c r="S157" s="27"/>
      <c r="U157" s="55"/>
      <c r="W157" s="23"/>
      <c r="Y157" s="185">
        <f>SUM(AA157:AI157)</f>
        <v>0</v>
      </c>
    </row>
    <row r="158" spans="1:25" x14ac:dyDescent="0.2">
      <c r="A158" s="53">
        <f>SUM(C158:K158)</f>
        <v>0</v>
      </c>
      <c r="C158" s="31"/>
      <c r="E158" s="43"/>
      <c r="G158" s="23"/>
      <c r="I158" s="27"/>
      <c r="K158" s="55"/>
      <c r="M158" s="185">
        <f>SUM(O158:W158)</f>
        <v>0</v>
      </c>
      <c r="O158" s="25"/>
      <c r="Q158" s="27"/>
      <c r="S158" s="27"/>
      <c r="U158" s="55"/>
      <c r="W158" s="23"/>
      <c r="Y158" s="185">
        <f>SUM(AA158:AI158)</f>
        <v>0</v>
      </c>
    </row>
    <row r="159" spans="1:25" x14ac:dyDescent="0.2">
      <c r="A159" s="185">
        <f>SUM(C159:K159)</f>
        <v>0</v>
      </c>
      <c r="C159" s="31"/>
      <c r="E159" s="43"/>
      <c r="G159" s="23"/>
      <c r="I159" s="27"/>
      <c r="K159" s="55"/>
      <c r="M159" s="185">
        <f>SUM(O159:W159)</f>
        <v>0</v>
      </c>
      <c r="O159" s="25"/>
      <c r="Q159" s="27"/>
      <c r="S159" s="27"/>
      <c r="U159" s="55"/>
      <c r="W159" s="23"/>
      <c r="Y159" s="53">
        <f>SUM(AA159:AI159)</f>
        <v>0</v>
      </c>
    </row>
    <row r="160" spans="1:25" x14ac:dyDescent="0.2">
      <c r="A160" s="185">
        <f>SUM(C160:K160)</f>
        <v>0</v>
      </c>
      <c r="C160" s="31"/>
      <c r="E160" s="43"/>
      <c r="G160" s="23"/>
      <c r="I160" s="41"/>
      <c r="K160" s="194"/>
      <c r="M160" s="185">
        <f>SUM(O160:W160)</f>
        <v>0</v>
      </c>
      <c r="O160" s="25"/>
      <c r="Q160" s="41"/>
      <c r="S160" s="27"/>
      <c r="U160" s="194"/>
      <c r="W160" s="23"/>
      <c r="Y160" s="185">
        <f>SUM(AA160:AI160)</f>
        <v>0</v>
      </c>
    </row>
  </sheetData>
  <phoneticPr fontId="30" alignment="center"/>
  <conditionalFormatting sqref="C32:C33 N46 R61 P38:P46 F47 W32:W37 T43 C30:M30 K31:N31 C31:I31 M15 W40:W45 M163:M1048576 X65:X78">
    <cfRule type="colorScale" priority="49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71">
    <cfRule type="colorScale" priority="30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79">
    <cfRule type="colorScale" priority="3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81:C82">
    <cfRule type="colorScale" priority="3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87">
    <cfRule type="colorScale" priority="3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95">
    <cfRule type="colorScale" priority="2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03">
    <cfRule type="colorScale" priority="3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13">
    <cfRule type="colorScale" priority="107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15:C116">
    <cfRule type="colorScale" priority="13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21">
    <cfRule type="colorScale" priority="139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29">
    <cfRule type="colorScale" priority="13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37">
    <cfRule type="colorScale" priority="13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45">
    <cfRule type="colorScale" priority="135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47:C148">
    <cfRule type="colorScale" priority="13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53">
    <cfRule type="colorScale" priority="13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C161">
    <cfRule type="colorScale" priority="17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79">
    <cfRule type="colorScale" priority="3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95">
    <cfRule type="colorScale" priority="30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D113">
    <cfRule type="colorScale" priority="14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71">
    <cfRule type="colorScale" priority="3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73:E74">
    <cfRule type="colorScale" priority="3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79">
    <cfRule type="colorScale" priority="2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87">
    <cfRule type="colorScale" priority="2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95">
    <cfRule type="colorScale" priority="2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103">
    <cfRule type="colorScale" priority="2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113">
    <cfRule type="colorScale" priority="107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121">
    <cfRule type="colorScale" priority="13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153">
    <cfRule type="colorScale" priority="13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E161">
    <cfRule type="colorScale" priority="17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79">
    <cfRule type="colorScale" priority="3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87 H87 J87">
    <cfRule type="colorScale" priority="3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95">
    <cfRule type="colorScale" priority="3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0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97">
    <cfRule type="colorScale" priority="3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98:F102">
    <cfRule type="colorScale" priority="3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00">
    <cfRule type="colorScale" priority="3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01:F102">
    <cfRule type="colorScale" priority="3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13">
    <cfRule type="colorScale" priority="14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23">
    <cfRule type="colorScale" priority="18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24:F128">
    <cfRule type="colorScale" priority="19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26">
    <cfRule type="colorScale" priority="19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27:F128">
    <cfRule type="colorScale" priority="19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31">
    <cfRule type="colorScale" priority="13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32:F136">
    <cfRule type="colorScale" priority="13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34">
    <cfRule type="colorScale" priority="13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35:F136">
    <cfRule type="colorScale" priority="13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39">
    <cfRule type="colorScale" priority="13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40:F144">
    <cfRule type="colorScale" priority="13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42">
    <cfRule type="colorScale" priority="13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8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F143:F144">
    <cfRule type="colorScale" priority="137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71">
    <cfRule type="colorScale" priority="2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73:G74">
    <cfRule type="colorScale" priority="3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79">
    <cfRule type="colorScale" priority="3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87">
    <cfRule type="colorScale" priority="2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95">
    <cfRule type="colorScale" priority="3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03">
    <cfRule type="colorScale" priority="2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13">
    <cfRule type="colorScale" priority="10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29">
    <cfRule type="colorScale" priority="13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37">
    <cfRule type="colorScale" priority="13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53">
    <cfRule type="colorScale" priority="13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G161">
    <cfRule type="colorScale" priority="17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71">
    <cfRule type="colorScale" priority="3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79">
    <cfRule type="colorScale" priority="3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97 H97">
    <cfRule type="colorScale" priority="3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97">
    <cfRule type="colorScale" priority="3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98:H102 J98:J102">
    <cfRule type="colorScale" priority="3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98:H102">
    <cfRule type="colorScale" priority="3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00">
    <cfRule type="colorScale" priority="3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01:H102">
    <cfRule type="colorScale" priority="3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13">
    <cfRule type="colorScale" priority="10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23">
    <cfRule type="colorScale" priority="18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24:H128">
    <cfRule type="colorScale" priority="19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26">
    <cfRule type="colorScale" priority="19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27:H128">
    <cfRule type="colorScale" priority="19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31">
    <cfRule type="colorScale" priority="13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32:H136">
    <cfRule type="colorScale" priority="13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34">
    <cfRule type="colorScale" priority="13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35:H136">
    <cfRule type="colorScale" priority="13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39">
    <cfRule type="colorScale" priority="13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40:H144">
    <cfRule type="colorScale" priority="13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42">
    <cfRule type="colorScale" priority="13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H143:H144">
    <cfRule type="colorScale" priority="13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71">
    <cfRule type="colorScale" priority="2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79">
    <cfRule type="colorScale" priority="28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87">
    <cfRule type="colorScale" priority="29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95">
    <cfRule type="colorScale" priority="29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103">
    <cfRule type="colorScale" priority="2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113">
    <cfRule type="colorScale" priority="10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153">
    <cfRule type="colorScale" priority="13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154">
    <cfRule type="colorScale" priority="25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I161">
    <cfRule type="colorScale" priority="17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28:J29 D32:D36 F32:F36 H32:H36 L32:L36 N32:N36 N28:N30 L28:L29">
    <cfRule type="colorScale" priority="49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79">
    <cfRule type="colorScale" priority="3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95">
    <cfRule type="colorScale" priority="3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97">
    <cfRule type="colorScale" priority="3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98:J102">
    <cfRule type="colorScale" priority="3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00">
    <cfRule type="colorScale" priority="3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01:J102">
    <cfRule type="colorScale" priority="3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J113">
    <cfRule type="colorScale" priority="14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71">
    <cfRule type="colorScale" priority="2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79">
    <cfRule type="colorScale" priority="2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87">
    <cfRule type="colorScale" priority="29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95">
    <cfRule type="colorScale" priority="2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103">
    <cfRule type="colorScale" priority="2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113">
    <cfRule type="colorScale" priority="10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153">
    <cfRule type="colorScale" priority="13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K161">
    <cfRule type="colorScale" priority="17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L48:L53">
    <cfRule type="colorScale" priority="49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L62:L80 A103">
    <cfRule type="colorScale" priority="5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L88">
    <cfRule type="colorScale" priority="3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L96">
    <cfRule type="colorScale" priority="3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L131:L137 A138:W138">
    <cfRule type="colorScale" priority="29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M1:M3 M8:M10 M22 D24:D29 F24:F29 J27 L24:L29 N24:N29 N38">
    <cfRule type="colorScale" priority="50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M103">
    <cfRule type="colorScale" priority="59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71">
    <cfRule type="colorScale" priority="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79">
    <cfRule type="colorScale" priority="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87">
    <cfRule type="colorScale" priority="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89:O90">
    <cfRule type="colorScale" priority="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95">
    <cfRule type="colorScale" priority="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03">
    <cfRule type="colorScale" priority="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07:O108">
    <cfRule type="colorScale" priority="10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13">
    <cfRule type="colorScale" priority="10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21">
    <cfRule type="colorScale" priority="10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29">
    <cfRule type="colorScale" priority="9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37">
    <cfRule type="colorScale" priority="9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45">
    <cfRule type="colorScale" priority="8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53">
    <cfRule type="colorScale" priority="8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O161">
    <cfRule type="colorScale" priority="8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71">
    <cfRule type="colorScale" priority="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79">
    <cfRule type="colorScale" priority="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95">
    <cfRule type="colorScale" priority="6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13">
    <cfRule type="colorScale" priority="20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24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21">
    <cfRule type="colorScale" priority="10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29">
    <cfRule type="colorScale" priority="10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00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37">
    <cfRule type="colorScale" priority="9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39">
    <cfRule type="colorScale" priority="8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40:P144">
    <cfRule type="colorScale" priority="8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42">
    <cfRule type="colorScale" priority="8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43:P144">
    <cfRule type="colorScale" priority="88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53">
    <cfRule type="colorScale" priority="8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8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P161">
    <cfRule type="colorScale" priority="8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48:Q49">
    <cfRule type="colorScale" priority="49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71">
    <cfRule type="colorScale" priority="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73:Q74">
    <cfRule type="colorScale" priority="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79">
    <cfRule type="colorScale" priority="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87">
    <cfRule type="colorScale" priority="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95">
    <cfRule type="colorScale" priority="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03">
    <cfRule type="colorScale" priority="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13">
    <cfRule type="colorScale" priority="9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15:Q116">
    <cfRule type="colorScale" priority="10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21">
    <cfRule type="colorScale" priority="10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29">
    <cfRule type="colorScale" priority="99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37">
    <cfRule type="colorScale" priority="9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45">
    <cfRule type="colorScale" priority="8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53">
    <cfRule type="colorScale" priority="8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Q161">
    <cfRule type="colorScale" priority="8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71">
    <cfRule type="colorScale" priority="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79">
    <cfRule type="colorScale" priority="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87 T87 V87">
    <cfRule type="colorScale" priority="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95">
    <cfRule type="colorScale" priority="6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97">
    <cfRule type="colorScale" priority="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98:R102">
    <cfRule type="colorScale" priority="7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00">
    <cfRule type="colorScale" priority="7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01:R102">
    <cfRule type="colorScale" priority="7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13">
    <cfRule type="colorScale" priority="20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20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24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21">
    <cfRule type="colorScale" priority="10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29">
    <cfRule type="colorScale" priority="9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0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0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37">
    <cfRule type="colorScale" priority="98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39">
    <cfRule type="colorScale" priority="9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40:R144">
    <cfRule type="colorScale" priority="9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42">
    <cfRule type="colorScale" priority="9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43:R144">
    <cfRule type="colorScale" priority="9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53">
    <cfRule type="colorScale" priority="8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R161">
    <cfRule type="colorScale" priority="8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5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71">
    <cfRule type="colorScale" priority="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73:S74">
    <cfRule type="colorScale" priority="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79">
    <cfRule type="colorScale" priority="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87">
    <cfRule type="colorScale" priority="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95">
    <cfRule type="colorScale" priority="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03">
    <cfRule type="colorScale" priority="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15:S116">
    <cfRule type="colorScale" priority="10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21">
    <cfRule type="colorScale" priority="10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0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29">
    <cfRule type="colorScale" priority="9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37">
    <cfRule type="colorScale" priority="97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45">
    <cfRule type="colorScale" priority="8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53">
    <cfRule type="colorScale" priority="8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S161">
    <cfRule type="colorScale" priority="8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79">
    <cfRule type="colorScale" priority="3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95">
    <cfRule type="colorScale" priority="6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97 V97">
    <cfRule type="colorScale" priority="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97">
    <cfRule type="colorScale" priority="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98:T102 V98:V102">
    <cfRule type="colorScale" priority="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98:T102">
    <cfRule type="colorScale" priority="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00">
    <cfRule type="colorScale" priority="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01:T102">
    <cfRule type="colorScale" priority="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21">
    <cfRule type="colorScale" priority="100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39">
    <cfRule type="colorScale" priority="9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40:T144">
    <cfRule type="colorScale" priority="9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42">
    <cfRule type="colorScale" priority="9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43:T144">
    <cfRule type="colorScale" priority="9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53">
    <cfRule type="colorScale" priority="8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71">
    <cfRule type="colorScale" priority="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79">
    <cfRule type="colorScale" priority="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87">
    <cfRule type="colorScale" priority="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95">
    <cfRule type="colorScale" priority="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03">
    <cfRule type="colorScale" priority="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13">
    <cfRule type="colorScale" priority="9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21">
    <cfRule type="colorScale" priority="9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29">
    <cfRule type="colorScale" priority="8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3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37">
    <cfRule type="colorScale" priority="8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45">
    <cfRule type="colorScale" priority="9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53">
    <cfRule type="colorScale" priority="8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8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54">
    <cfRule type="colorScale" priority="24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U161">
    <cfRule type="colorScale" priority="8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79">
    <cfRule type="colorScale" priority="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95">
    <cfRule type="colorScale" priority="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97">
    <cfRule type="colorScale" priority="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98:V102">
    <cfRule type="colorScale" priority="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00">
    <cfRule type="colorScale" priority="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01:V102">
    <cfRule type="colorScale" priority="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5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13">
    <cfRule type="colorScale" priority="24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21">
    <cfRule type="colorScale" priority="10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29">
    <cfRule type="colorScale" priority="100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37">
    <cfRule type="colorScale" priority="9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T139 V139 R139">
    <cfRule type="colorScale" priority="9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39">
    <cfRule type="colorScale" priority="9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40:V144 R140:R144 T140:T144">
    <cfRule type="colorScale" priority="9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40:V144">
    <cfRule type="colorScale" priority="9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42">
    <cfRule type="colorScale" priority="9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43:V144">
    <cfRule type="colorScale" priority="9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9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53">
    <cfRule type="colorScale" priority="8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V161">
    <cfRule type="colorScale" priority="8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71">
    <cfRule type="colorScale" priority="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79">
    <cfRule type="colorScale" priority="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87">
    <cfRule type="colorScale" priority="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95">
    <cfRule type="colorScale" priority="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03">
    <cfRule type="colorScale" priority="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13">
    <cfRule type="colorScale" priority="10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21">
    <cfRule type="colorScale" priority="9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29">
    <cfRule type="colorScale" priority="98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37">
    <cfRule type="colorScale" priority="9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45">
    <cfRule type="colorScale" priority="8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53">
    <cfRule type="colorScale" priority="8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W161">
    <cfRule type="colorScale" priority="8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X80">
    <cfRule type="colorScale" priority="3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X88">
    <cfRule type="colorScale" priority="3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X96">
    <cfRule type="colorScale" priority="3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Y103">
    <cfRule type="colorScale" priority="21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Y138:AI138">
    <cfRule type="colorScale" priority="23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71">
    <cfRule type="colorScale" priority="1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79">
    <cfRule type="colorScale" priority="1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87">
    <cfRule type="colorScale" priority="1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89:AA90">
    <cfRule type="colorScale" priority="19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95">
    <cfRule type="colorScale" priority="1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03">
    <cfRule type="colorScale" priority="2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13">
    <cfRule type="colorScale" priority="21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21">
    <cfRule type="colorScale" priority="21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29">
    <cfRule type="colorScale" priority="214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37">
    <cfRule type="colorScale" priority="19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39:AA140">
    <cfRule type="colorScale" priority="194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45">
    <cfRule type="colorScale" priority="19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53">
    <cfRule type="colorScale" priority="19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A161">
    <cfRule type="colorScale" priority="150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B71">
    <cfRule type="colorScale" priority="1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B79">
    <cfRule type="colorScale" priority="1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B95">
    <cfRule type="colorScale" priority="6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B113">
    <cfRule type="colorScale" priority="21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B137">
    <cfRule type="colorScale" priority="19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71">
    <cfRule type="colorScale" priority="10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73:AC74">
    <cfRule type="colorScale" priority="1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79">
    <cfRule type="colorScale" priority="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95">
    <cfRule type="colorScale" priority="1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03">
    <cfRule type="colorScale" priority="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07:AC108">
    <cfRule type="colorScale" priority="21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13">
    <cfRule type="colorScale" priority="21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21">
    <cfRule type="colorScale" priority="213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29">
    <cfRule type="colorScale" priority="21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31:AC132">
    <cfRule type="colorScale" priority="195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37">
    <cfRule type="colorScale" priority="19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45">
    <cfRule type="colorScale" priority="194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53">
    <cfRule type="colorScale" priority="19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C161">
    <cfRule type="colorScale" priority="14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71">
    <cfRule type="colorScale" priority="6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79">
    <cfRule type="colorScale" priority="1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87 AF87 AH87">
    <cfRule type="colorScale" priority="6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95">
    <cfRule type="colorScale" priority="6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6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97">
    <cfRule type="colorScale" priority="1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98:AD102">
    <cfRule type="colorScale" priority="1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00">
    <cfRule type="colorScale" priority="1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01:AD102">
    <cfRule type="colorScale" priority="1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13">
    <cfRule type="colorScale" priority="21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29">
    <cfRule type="colorScale" priority="21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37">
    <cfRule type="colorScale" priority="195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47">
    <cfRule type="colorScale" priority="19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48:AD152">
    <cfRule type="colorScale" priority="198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0">
    <cfRule type="colorScale" priority="198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9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1:AD152">
    <cfRule type="colorScale" priority="19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5">
    <cfRule type="colorScale" priority="150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6:AD160">
    <cfRule type="colorScale" priority="152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8">
    <cfRule type="colorScale" priority="152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3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D159:AD160">
    <cfRule type="colorScale" priority="15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71">
    <cfRule type="colorScale" priority="1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73:AE74">
    <cfRule type="colorScale" priority="1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79">
    <cfRule type="colorScale" priority="1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87">
    <cfRule type="colorScale" priority="9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95">
    <cfRule type="colorScale" priority="1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03">
    <cfRule type="colorScale" priority="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13">
    <cfRule type="colorScale" priority="21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21">
    <cfRule type="colorScale" priority="213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29">
    <cfRule type="colorScale" priority="214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37">
    <cfRule type="colorScale" priority="195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53">
    <cfRule type="colorScale" priority="196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E161">
    <cfRule type="colorScale" priority="150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79">
    <cfRule type="colorScale" priority="14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97">
    <cfRule type="colorScale" priority="1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98:AF102 AH98:AH102">
    <cfRule type="colorScale" priority="18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98:AF102">
    <cfRule type="colorScale" priority="1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00">
    <cfRule type="colorScale" priority="17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01:AF102">
    <cfRule type="colorScale" priority="1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47">
    <cfRule type="colorScale" priority="19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48:AF152 AH148:AH152">
    <cfRule type="colorScale" priority="199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48:AF152">
    <cfRule type="colorScale" priority="197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0">
    <cfRule type="colorScale" priority="197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1:AF152">
    <cfRule type="colorScale" priority="197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8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5 AH155">
    <cfRule type="colorScale" priority="150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5">
    <cfRule type="colorScale" priority="150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6:AF160 AH156:AH160">
    <cfRule type="colorScale" priority="153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6:AF160">
    <cfRule type="colorScale" priority="151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8">
    <cfRule type="colorScale" priority="151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159:AF160">
    <cfRule type="colorScale" priority="151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2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71">
    <cfRule type="colorScale" priority="9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79">
    <cfRule type="colorScale" priority="14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87">
    <cfRule type="colorScale" priority="1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95">
    <cfRule type="colorScale" priority="19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03">
    <cfRule type="colorScale" priority="9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13">
    <cfRule type="colorScale" priority="214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21">
    <cfRule type="colorScale" priority="21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29">
    <cfRule type="colorScale" priority="215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37">
    <cfRule type="colorScale" priority="195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45">
    <cfRule type="colorScale" priority="193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3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53">
    <cfRule type="colorScale" priority="196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54">
    <cfRule type="colorScale" priority="233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G161">
    <cfRule type="colorScale" priority="149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49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79">
    <cfRule type="colorScale" priority="15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95">
    <cfRule type="colorScale" priority="6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F97 AH97">
    <cfRule type="colorScale" priority="16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97">
    <cfRule type="colorScale" priority="16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98:AH102">
    <cfRule type="colorScale" priority="16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00">
    <cfRule type="colorScale" priority="16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01:AH102">
    <cfRule type="colorScale" priority="1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6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7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13">
    <cfRule type="colorScale" priority="215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29">
    <cfRule type="colorScale" priority="21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37">
    <cfRule type="colorScale" priority="195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47 AF147">
    <cfRule type="colorScale" priority="196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47">
    <cfRule type="colorScale" priority="196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48:AH152">
    <cfRule type="colorScale" priority="197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0">
    <cfRule type="colorScale" priority="197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7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7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1:AH152">
    <cfRule type="colorScale" priority="197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7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97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5">
    <cfRule type="colorScale" priority="150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6:AH160">
    <cfRule type="colorScale" priority="151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8">
    <cfRule type="colorScale" priority="151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14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1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H159:AH160">
    <cfRule type="colorScale" priority="151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1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  <cfRule type="colorScale" priority="1518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2:AI3">
    <cfRule type="colorScale" priority="498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71">
    <cfRule type="colorScale" priority="10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79">
    <cfRule type="colorScale" priority="9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87">
    <cfRule type="colorScale" priority="13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95">
    <cfRule type="colorScale" priority="190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03">
    <cfRule type="colorScale" priority="10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13">
    <cfRule type="colorScale" priority="214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21">
    <cfRule type="colorScale" priority="2135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29">
    <cfRule type="colorScale" priority="2143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37">
    <cfRule type="colorScale" priority="195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45">
    <cfRule type="colorScale" priority="1939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53">
    <cfRule type="colorScale" priority="196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I161">
    <cfRule type="colorScale" priority="1501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J71:AJ75">
    <cfRule type="colorScale" priority="3826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J76:AJ78 AJ80:AJ86">
    <cfRule type="colorScale" priority="3827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conditionalFormatting sqref="AK87">
    <cfRule type="colorScale" priority="1842">
      <colorScale>
        <cfvo type="num" val="0.5"/>
        <cfvo type="num" val="0.75"/>
        <cfvo type="num" val="1"/>
        <color rgb="FFFF9999"/>
        <color theme="7" tint="0.59999389629810485"/>
        <color theme="9" tint="0.59999389629810485"/>
      </colorScale>
    </cfRule>
  </conditionalFormatting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8758-57B8-41ED-A345-C4C28C89BD51}">
  <dimension ref="A1:AK37"/>
  <sheetViews>
    <sheetView zoomScale="70" zoomScaleNormal="70" workbookViewId="0">
      <pane xSplit="8" ySplit="8" topLeftCell="I9" activePane="bottomRight" state="frozen"/>
      <selection pane="bottomLeft" activeCell="AP76" sqref="AP76"/>
      <selection pane="topRight" activeCell="AP76" sqref="AP76"/>
      <selection pane="bottomRight" activeCell="AP76" sqref="AP76"/>
    </sheetView>
  </sheetViews>
  <sheetFormatPr defaultColWidth="9.01171875" defaultRowHeight="15" x14ac:dyDescent="0.2"/>
  <cols>
    <col min="1" max="1" width="8.203125" style="5" customWidth="1"/>
    <col min="2" max="2" width="5.24609375" style="5" customWidth="1"/>
    <col min="3" max="7" width="9.01171875" style="5"/>
    <col min="8" max="8" width="2.28515625" style="202" customWidth="1"/>
    <col min="9" max="9" width="9.01171875" style="161" customWidth="1"/>
    <col min="10" max="14" width="9.01171875" style="5"/>
    <col min="15" max="15" width="2.41796875" style="202" customWidth="1"/>
    <col min="16" max="16" width="9.01171875" style="5"/>
    <col min="17" max="17" width="2.41796875" style="202" customWidth="1"/>
    <col min="18" max="18" width="9.01171875" style="5" bestFit="1" customWidth="1"/>
    <col min="19" max="20" width="9.01171875" style="5" customWidth="1"/>
    <col min="21" max="21" width="9.01171875" style="5" bestFit="1" customWidth="1"/>
    <col min="22" max="23" width="9.01171875" style="5" customWidth="1"/>
    <col min="24" max="24" width="9.01171875" style="5" bestFit="1" customWidth="1"/>
    <col min="25" max="25" width="2.41796875" style="202" customWidth="1"/>
    <col min="26" max="26" width="9.01171875" style="5" bestFit="1"/>
    <col min="27" max="27" width="9.01171875" style="5"/>
    <col min="28" max="28" width="2.41796875" style="202" customWidth="1"/>
    <col min="29" max="30" width="9.01171875" style="5" bestFit="1"/>
    <col min="31" max="31" width="2.41796875" style="202" customWidth="1"/>
    <col min="32" max="32" width="9.01171875" style="5" bestFit="1"/>
    <col min="33" max="34" width="9.01171875" style="5"/>
    <col min="35" max="36" width="9.01171875" style="5" bestFit="1"/>
    <col min="37" max="37" width="2.41796875" style="202" customWidth="1"/>
    <col min="38" max="16384" width="9.01171875" style="5"/>
  </cols>
  <sheetData>
    <row r="1" spans="1:36" x14ac:dyDescent="0.2">
      <c r="A1" s="161" t="s">
        <v>353</v>
      </c>
      <c r="I1" s="5"/>
      <c r="J1" s="198" t="s">
        <v>354</v>
      </c>
      <c r="K1" s="202"/>
      <c r="L1" s="202"/>
      <c r="M1" s="202"/>
      <c r="N1" s="202"/>
      <c r="P1" s="200" t="s">
        <v>355</v>
      </c>
      <c r="R1" s="200" t="s">
        <v>356</v>
      </c>
      <c r="S1" s="200"/>
      <c r="T1" s="199"/>
      <c r="U1" s="199"/>
      <c r="V1" s="199"/>
      <c r="W1" s="199"/>
      <c r="X1" s="199"/>
      <c r="Z1" s="200" t="s">
        <v>357</v>
      </c>
      <c r="AA1" s="199"/>
      <c r="AC1" s="200" t="s">
        <v>358</v>
      </c>
      <c r="AD1" s="199"/>
      <c r="AF1" s="200" t="s">
        <v>359</v>
      </c>
      <c r="AG1" s="199"/>
      <c r="AH1" s="199"/>
      <c r="AI1" s="199"/>
      <c r="AJ1" s="199"/>
    </row>
    <row r="2" spans="1:36" ht="14.25" customHeight="1" x14ac:dyDescent="0.2">
      <c r="H2" s="199"/>
      <c r="J2" s="162" t="s">
        <v>90</v>
      </c>
      <c r="K2" s="162" t="s">
        <v>154</v>
      </c>
      <c r="L2" s="162" t="s">
        <v>160</v>
      </c>
      <c r="M2" s="162" t="s">
        <v>348</v>
      </c>
      <c r="N2" s="162" t="s">
        <v>156</v>
      </c>
      <c r="O2" s="220"/>
      <c r="P2" s="164"/>
      <c r="Q2" s="220"/>
      <c r="R2" s="57" t="s">
        <v>90</v>
      </c>
      <c r="S2" s="57" t="s">
        <v>360</v>
      </c>
      <c r="T2" s="57" t="s">
        <v>154</v>
      </c>
      <c r="U2" s="57" t="s">
        <v>361</v>
      </c>
      <c r="V2" s="57" t="s">
        <v>348</v>
      </c>
      <c r="W2" s="57" t="s">
        <v>362</v>
      </c>
      <c r="X2" s="57" t="s">
        <v>156</v>
      </c>
      <c r="Y2" s="220"/>
      <c r="Z2" s="57" t="s">
        <v>363</v>
      </c>
      <c r="AA2" s="57" t="s">
        <v>364</v>
      </c>
      <c r="AB2" s="220"/>
      <c r="AC2" s="57" t="s">
        <v>365</v>
      </c>
      <c r="AD2" s="57" t="s">
        <v>366</v>
      </c>
      <c r="AE2" s="220"/>
      <c r="AF2" s="164" t="s">
        <v>154</v>
      </c>
      <c r="AG2" s="164" t="s">
        <v>90</v>
      </c>
      <c r="AH2" s="164" t="s">
        <v>348</v>
      </c>
      <c r="AI2" s="162" t="s">
        <v>361</v>
      </c>
      <c r="AJ2" s="162" t="s">
        <v>155</v>
      </c>
    </row>
    <row r="3" spans="1:36" ht="14.25" customHeight="1" x14ac:dyDescent="0.2">
      <c r="A3" s="161" t="s">
        <v>367</v>
      </c>
      <c r="B3" s="161"/>
      <c r="C3" s="161"/>
      <c r="H3" s="199"/>
      <c r="J3" s="203" t="s">
        <v>54</v>
      </c>
      <c r="K3" s="204" t="s">
        <v>53</v>
      </c>
      <c r="L3" s="203" t="s">
        <v>54</v>
      </c>
      <c r="M3" s="179" t="s">
        <v>52</v>
      </c>
      <c r="N3" s="204" t="s">
        <v>53</v>
      </c>
      <c r="O3" s="220"/>
      <c r="P3" s="164"/>
      <c r="Q3" s="220"/>
      <c r="R3" s="204" t="s">
        <v>53</v>
      </c>
      <c r="S3" s="204" t="s">
        <v>53</v>
      </c>
      <c r="T3" s="204" t="s">
        <v>53</v>
      </c>
      <c r="U3" s="203" t="s">
        <v>54</v>
      </c>
      <c r="V3" s="179" t="s">
        <v>52</v>
      </c>
      <c r="W3" s="179" t="s">
        <v>52</v>
      </c>
      <c r="X3" s="179" t="s">
        <v>52</v>
      </c>
      <c r="Y3" s="220"/>
      <c r="Z3" s="179" t="s">
        <v>52</v>
      </c>
      <c r="AA3" s="204" t="s">
        <v>53</v>
      </c>
      <c r="AB3" s="220"/>
      <c r="AC3" s="204" t="s">
        <v>52</v>
      </c>
      <c r="AD3" s="204" t="s">
        <v>53</v>
      </c>
      <c r="AE3" s="220"/>
      <c r="AF3" s="164" t="s">
        <v>368</v>
      </c>
      <c r="AG3" s="164" t="s">
        <v>54</v>
      </c>
      <c r="AH3" s="164" t="s">
        <v>53</v>
      </c>
      <c r="AI3" s="162" t="s">
        <v>53</v>
      </c>
      <c r="AJ3" s="162" t="s">
        <v>53</v>
      </c>
    </row>
    <row r="4" spans="1:36" x14ac:dyDescent="0.2">
      <c r="A4" s="57" t="str">
        <f t="shared" ref="A4:G4" si="0">A27</f>
        <v>Scarlet3</v>
      </c>
      <c r="B4" s="179" t="str">
        <f t="shared" si="0"/>
        <v>2RL</v>
      </c>
      <c r="C4" s="64" t="str">
        <f t="shared" si="0"/>
        <v>Scarlet*</v>
      </c>
      <c r="D4" s="42" t="str">
        <f t="shared" si="0"/>
        <v>Rapunzel*</v>
      </c>
      <c r="E4" s="19" t="str">
        <f t="shared" si="0"/>
        <v>Trina*</v>
      </c>
      <c r="F4" s="64" t="str">
        <f t="shared" si="0"/>
        <v>Laplace+</v>
      </c>
      <c r="G4" s="42" t="str">
        <f t="shared" si="0"/>
        <v>Jackal*</v>
      </c>
      <c r="H4" s="200"/>
      <c r="I4" s="65">
        <f>I27</f>
        <v>0.8571428571428571</v>
      </c>
      <c r="J4" s="128" t="s">
        <v>90</v>
      </c>
      <c r="K4" s="42" t="s">
        <v>199</v>
      </c>
      <c r="L4" s="42" t="s">
        <v>149</v>
      </c>
      <c r="M4" s="42" t="s">
        <v>153</v>
      </c>
      <c r="N4" s="16" t="s">
        <v>1</v>
      </c>
      <c r="O4" s="221"/>
      <c r="P4" s="6" t="s">
        <v>209</v>
      </c>
      <c r="Q4" s="221"/>
      <c r="R4" s="42" t="s">
        <v>369</v>
      </c>
      <c r="S4" s="42" t="s">
        <v>369</v>
      </c>
      <c r="T4" s="42" t="s">
        <v>199</v>
      </c>
      <c r="U4" s="6" t="s">
        <v>161</v>
      </c>
      <c r="V4" s="42" t="s">
        <v>153</v>
      </c>
      <c r="W4" s="19" t="s">
        <v>88</v>
      </c>
      <c r="X4" s="16" t="s">
        <v>1</v>
      </c>
      <c r="Y4" s="221"/>
      <c r="Z4" s="128" t="s">
        <v>370</v>
      </c>
      <c r="AA4" s="42" t="s">
        <v>369</v>
      </c>
      <c r="AB4" s="221"/>
      <c r="AC4" s="42" t="s">
        <v>149</v>
      </c>
      <c r="AD4" s="16" t="s">
        <v>1</v>
      </c>
      <c r="AE4" s="221"/>
      <c r="AF4" s="42" t="s">
        <v>199</v>
      </c>
      <c r="AG4" s="128" t="s">
        <v>90</v>
      </c>
      <c r="AH4" s="42" t="s">
        <v>371</v>
      </c>
      <c r="AI4" s="19" t="s">
        <v>1</v>
      </c>
      <c r="AJ4" s="6" t="s">
        <v>155</v>
      </c>
    </row>
    <row r="5" spans="1:36" x14ac:dyDescent="0.2">
      <c r="A5" s="57" t="str">
        <f t="shared" ref="A5:G6" si="1">A19</f>
        <v>SAnis</v>
      </c>
      <c r="B5" s="212" t="str">
        <f t="shared" si="1"/>
        <v>2.5RL</v>
      </c>
      <c r="C5" s="42" t="str">
        <f t="shared" si="1"/>
        <v>Moran</v>
      </c>
      <c r="D5" s="19" t="str">
        <f t="shared" si="1"/>
        <v>Biscuit^*</v>
      </c>
      <c r="E5" s="19" t="str">
        <f t="shared" si="1"/>
        <v>Anis^*</v>
      </c>
      <c r="F5" s="64" t="str">
        <f t="shared" si="1"/>
        <v>SAnis</v>
      </c>
      <c r="G5" s="64" t="str">
        <f t="shared" si="1"/>
        <v>XMaiden*</v>
      </c>
      <c r="H5" s="200"/>
      <c r="I5" s="65">
        <f>I19</f>
        <v>0.5</v>
      </c>
      <c r="J5" s="6" t="s">
        <v>157</v>
      </c>
      <c r="K5" s="19" t="s">
        <v>89</v>
      </c>
      <c r="L5" s="19" t="s">
        <v>97</v>
      </c>
      <c r="M5" s="19" t="s">
        <v>150</v>
      </c>
      <c r="N5" s="16" t="s">
        <v>5</v>
      </c>
      <c r="O5" s="222"/>
      <c r="P5" s="16" t="s">
        <v>211</v>
      </c>
      <c r="Q5" s="222"/>
      <c r="R5" s="128" t="s">
        <v>90</v>
      </c>
      <c r="S5" s="42" t="s">
        <v>372</v>
      </c>
      <c r="T5" s="19" t="s">
        <v>373</v>
      </c>
      <c r="U5" s="19" t="s">
        <v>211</v>
      </c>
      <c r="V5" s="19" t="s">
        <v>150</v>
      </c>
      <c r="W5" s="42" t="s">
        <v>153</v>
      </c>
      <c r="X5" s="6" t="s">
        <v>156</v>
      </c>
      <c r="Y5" s="222"/>
      <c r="Z5" s="42" t="s">
        <v>374</v>
      </c>
      <c r="AA5" s="19" t="s">
        <v>88</v>
      </c>
      <c r="AB5" s="222"/>
      <c r="AC5" s="19" t="s">
        <v>5</v>
      </c>
      <c r="AD5" s="6" t="s">
        <v>156</v>
      </c>
      <c r="AE5" s="222"/>
      <c r="AF5" s="19" t="s">
        <v>89</v>
      </c>
      <c r="AG5" s="6" t="s">
        <v>164</v>
      </c>
      <c r="AH5" s="42" t="s">
        <v>375</v>
      </c>
      <c r="AI5" s="6" t="s">
        <v>376</v>
      </c>
      <c r="AJ5" s="19" t="s">
        <v>88</v>
      </c>
    </row>
    <row r="6" spans="1:36" x14ac:dyDescent="0.2">
      <c r="A6" s="62" t="str">
        <f t="shared" si="1"/>
        <v>Shotgun</v>
      </c>
      <c r="B6" s="203" t="str">
        <f t="shared" si="1"/>
        <v>3RL</v>
      </c>
      <c r="C6" s="189" t="str">
        <f t="shared" si="1"/>
        <v>Maiden</v>
      </c>
      <c r="D6" s="69" t="str">
        <f t="shared" si="1"/>
        <v>XAnne</v>
      </c>
      <c r="E6" s="189" t="str">
        <f t="shared" si="1"/>
        <v>BSoda</v>
      </c>
      <c r="F6" s="211" t="str">
        <f t="shared" si="1"/>
        <v>Rosanna</v>
      </c>
      <c r="G6" s="189" t="str">
        <f t="shared" si="1"/>
        <v>Drake+</v>
      </c>
      <c r="H6" s="200"/>
      <c r="I6" s="210">
        <f>I20</f>
        <v>0.42857142857142855</v>
      </c>
      <c r="J6" s="19" t="s">
        <v>88</v>
      </c>
      <c r="K6" s="64" t="s">
        <v>154</v>
      </c>
      <c r="L6" s="64" t="s">
        <v>160</v>
      </c>
      <c r="M6" s="6" t="s">
        <v>348</v>
      </c>
      <c r="N6" s="6" t="s">
        <v>156</v>
      </c>
      <c r="O6" s="221"/>
      <c r="P6" s="6" t="s">
        <v>212</v>
      </c>
      <c r="Q6" s="221"/>
      <c r="R6" s="42" t="s">
        <v>372</v>
      </c>
      <c r="S6" s="19" t="s">
        <v>96</v>
      </c>
      <c r="T6" s="19" t="s">
        <v>377</v>
      </c>
      <c r="U6" s="6" t="s">
        <v>209</v>
      </c>
      <c r="V6" s="6" t="s">
        <v>348</v>
      </c>
      <c r="W6" s="6" t="s">
        <v>348</v>
      </c>
      <c r="X6" s="42" t="s">
        <v>4</v>
      </c>
      <c r="Y6" s="221"/>
      <c r="Z6" s="19" t="s">
        <v>378</v>
      </c>
      <c r="AA6" s="6" t="s">
        <v>348</v>
      </c>
      <c r="AB6" s="221"/>
      <c r="AC6" s="6" t="s">
        <v>348</v>
      </c>
      <c r="AD6" s="42" t="s">
        <v>4</v>
      </c>
      <c r="AE6" s="221"/>
      <c r="AF6" s="19" t="s">
        <v>98</v>
      </c>
      <c r="AG6" s="19" t="s">
        <v>150</v>
      </c>
      <c r="AH6" s="19" t="s">
        <v>275</v>
      </c>
      <c r="AI6" s="6" t="s">
        <v>284</v>
      </c>
      <c r="AJ6" s="42" t="s">
        <v>202</v>
      </c>
    </row>
    <row r="7" spans="1:36" x14ac:dyDescent="0.2">
      <c r="A7" s="57" t="str">
        <f t="shared" ref="A7:G7" si="2">A28</f>
        <v>Cindy3</v>
      </c>
      <c r="B7" s="212" t="str">
        <f t="shared" si="2"/>
        <v>2.5RL</v>
      </c>
      <c r="C7" s="42" t="str">
        <f t="shared" si="2"/>
        <v>Noise^</v>
      </c>
      <c r="D7" s="19" t="str">
        <f t="shared" si="2"/>
        <v>Blanc</v>
      </c>
      <c r="E7" s="64" t="str">
        <f t="shared" si="2"/>
        <v>Cindy</v>
      </c>
      <c r="F7" s="64" t="str">
        <f t="shared" si="2"/>
        <v>Helm+</v>
      </c>
      <c r="G7" s="19" t="str">
        <f t="shared" si="2"/>
        <v>Rumani^</v>
      </c>
      <c r="H7" s="200"/>
      <c r="I7" s="65">
        <f>I28</f>
        <v>0.7857142857142857</v>
      </c>
      <c r="J7" s="108" t="s">
        <v>6</v>
      </c>
      <c r="K7" s="64" t="s">
        <v>256</v>
      </c>
      <c r="L7" s="128" t="s">
        <v>379</v>
      </c>
      <c r="M7" s="6" t="s">
        <v>201</v>
      </c>
      <c r="N7" s="42" t="s">
        <v>4</v>
      </c>
      <c r="O7" s="223"/>
      <c r="P7" s="42" t="s">
        <v>213</v>
      </c>
      <c r="Q7" s="223"/>
      <c r="R7" s="19" t="s">
        <v>96</v>
      </c>
      <c r="S7" s="128" t="s">
        <v>90</v>
      </c>
      <c r="T7" s="64" t="s">
        <v>154</v>
      </c>
      <c r="U7" s="42" t="s">
        <v>213</v>
      </c>
      <c r="V7" s="6" t="s">
        <v>201</v>
      </c>
      <c r="W7" s="6" t="s">
        <v>200</v>
      </c>
      <c r="X7" s="128" t="s">
        <v>379</v>
      </c>
      <c r="Y7" s="223"/>
      <c r="Z7" s="6" t="s">
        <v>164</v>
      </c>
      <c r="AA7" s="6" t="s">
        <v>200</v>
      </c>
      <c r="AB7" s="223"/>
      <c r="AC7" s="6" t="s">
        <v>200</v>
      </c>
      <c r="AD7" s="128" t="s">
        <v>261</v>
      </c>
      <c r="AE7" s="223"/>
      <c r="AF7" s="64" t="s">
        <v>154</v>
      </c>
      <c r="AG7" s="42" t="s">
        <v>213</v>
      </c>
      <c r="AH7" s="6" t="s">
        <v>348</v>
      </c>
      <c r="AI7" s="42" t="s">
        <v>4</v>
      </c>
      <c r="AJ7" s="6" t="s">
        <v>261</v>
      </c>
    </row>
    <row r="8" spans="1:36" x14ac:dyDescent="0.2">
      <c r="A8" s="57" t="str">
        <f t="shared" ref="A8:G8" si="3">A23</f>
        <v>Ein</v>
      </c>
      <c r="B8" s="179" t="str">
        <f t="shared" si="3"/>
        <v>2RL</v>
      </c>
      <c r="C8" s="19" t="str">
        <f t="shared" si="3"/>
        <v>Noah</v>
      </c>
      <c r="D8" s="64" t="str">
        <f t="shared" si="3"/>
        <v>Ein</v>
      </c>
      <c r="E8" s="42" t="str">
        <f t="shared" si="3"/>
        <v>Red Hood</v>
      </c>
      <c r="F8" s="64" t="str">
        <f t="shared" si="3"/>
        <v>Emilia24</v>
      </c>
      <c r="G8" s="19" t="str">
        <f t="shared" si="3"/>
        <v>Centi</v>
      </c>
      <c r="H8" s="200"/>
      <c r="I8" s="65">
        <f>I23</f>
        <v>0.7857142857142857</v>
      </c>
      <c r="J8" s="42" t="s">
        <v>87</v>
      </c>
      <c r="K8" s="19" t="s">
        <v>151</v>
      </c>
      <c r="L8" s="128" t="s">
        <v>164</v>
      </c>
      <c r="M8" s="6" t="s">
        <v>200</v>
      </c>
      <c r="N8" s="6" t="s">
        <v>158</v>
      </c>
      <c r="O8" s="224"/>
      <c r="P8" s="6" t="s">
        <v>210</v>
      </c>
      <c r="Q8" s="224"/>
      <c r="R8" s="42" t="s">
        <v>380</v>
      </c>
      <c r="S8" s="42" t="s">
        <v>380</v>
      </c>
      <c r="T8" s="6" t="s">
        <v>381</v>
      </c>
      <c r="U8" s="6" t="s">
        <v>212</v>
      </c>
      <c r="V8" s="6" t="s">
        <v>200</v>
      </c>
      <c r="W8" s="19" t="s">
        <v>150</v>
      </c>
      <c r="X8" s="16" t="s">
        <v>5</v>
      </c>
      <c r="Y8" s="224"/>
      <c r="Z8" s="42" t="s">
        <v>278</v>
      </c>
      <c r="AA8" s="42" t="s">
        <v>382</v>
      </c>
      <c r="AB8" s="224"/>
      <c r="AC8" s="42" t="s">
        <v>153</v>
      </c>
      <c r="AD8" s="16" t="s">
        <v>94</v>
      </c>
      <c r="AE8" s="224"/>
      <c r="AF8" s="6" t="s">
        <v>91</v>
      </c>
      <c r="AG8" s="42" t="s">
        <v>87</v>
      </c>
      <c r="AH8" s="19" t="s">
        <v>281</v>
      </c>
      <c r="AI8" s="6" t="s">
        <v>383</v>
      </c>
      <c r="AJ8" s="6" t="s">
        <v>200</v>
      </c>
    </row>
    <row r="9" spans="1:36" x14ac:dyDescent="0.2">
      <c r="A9" s="3"/>
      <c r="B9" s="3"/>
      <c r="H9" s="199"/>
      <c r="I9" s="2"/>
      <c r="J9" s="178">
        <f>COUNTIF(J$11:J$102, "LOSE")/(COUNTIF(J$11:J$102, "WIN")+COUNTIF(J$11:J$102, "LOSE"))</f>
        <v>0.6</v>
      </c>
      <c r="K9" s="178">
        <f>COUNTIF(K$11:K$102, "LOSE")/(COUNTIF(K$11:K$102, "WIN")+COUNTIF(K$11:K$102, "LOSE"))</f>
        <v>0.26666666666666666</v>
      </c>
      <c r="L9" s="178">
        <f>COUNTIF(L$11:L$102, "LOSE")/(COUNTIF(L$11:L$102, "WIN")+COUNTIF(L$11:L$102, "LOSE"))</f>
        <v>6.6666666666666666E-2</v>
      </c>
      <c r="M9" s="178">
        <f>COUNTIF(M$11:M$102, "LOSE")/(COUNTIF(M$11:M$102, "WIN")+COUNTIF(M$11:M$102, "LOSE"))</f>
        <v>0.2857142857142857</v>
      </c>
      <c r="N9" s="178">
        <f>COUNTIF(N$11:N$102, "LOSE")/(COUNTIF(N$11:N$102, "WIN")+COUNTIF(N$11:N$102, "LOSE"))</f>
        <v>7.1428571428571425E-2</v>
      </c>
      <c r="O9" s="224"/>
      <c r="P9" s="178">
        <f>COUNTIF(P$11:P$102, "LOSE")/(COUNTIF(P$11:P$102, "WIN")+COUNTIF(P$11:P$102, "LOSE"))</f>
        <v>0.5625</v>
      </c>
      <c r="Q9" s="224"/>
      <c r="R9" s="178">
        <f t="shared" ref="R9:X9" si="4">COUNTIF(R$11:R$102, "LOSE")/(COUNTIF(R$11:R$102, "WIN")+COUNTIF(R$11:R$102, "LOSE"))</f>
        <v>0.5714285714285714</v>
      </c>
      <c r="S9" s="178">
        <f t="shared" si="4"/>
        <v>0.7857142857142857</v>
      </c>
      <c r="T9" s="178">
        <f t="shared" si="4"/>
        <v>0.33333333333333331</v>
      </c>
      <c r="U9" s="178">
        <f t="shared" si="4"/>
        <v>0.33333333333333331</v>
      </c>
      <c r="V9" s="178">
        <f t="shared" si="4"/>
        <v>0.2857142857142857</v>
      </c>
      <c r="W9" s="178">
        <f t="shared" si="4"/>
        <v>0.5</v>
      </c>
      <c r="X9" s="178">
        <f t="shared" si="4"/>
        <v>0.6428571428571429</v>
      </c>
      <c r="Y9" s="224"/>
      <c r="Z9" s="178">
        <f>COUNTIF(Z$11:Z$102, "LOSE")/(COUNTIF(Z$11:Z$102, "WIN")+COUNTIF(Z$11:Z$102, "LOSE"))</f>
        <v>0.8571428571428571</v>
      </c>
      <c r="AA9" s="178">
        <f>COUNTIF(AA$11:AA$102, "LOSE")/(COUNTIF(AA$11:AA$102, "WIN")+COUNTIF(AA$11:AA$102, "LOSE"))</f>
        <v>0.6</v>
      </c>
      <c r="AB9" s="224"/>
      <c r="AC9" s="178" t="e">
        <f>COUNTIF(AC$11:AC$102, "LOSE")/(COUNTIF(AC$11:AC$102, "WIN")+COUNTIF(AC$11:AC$102, "LOSE"))</f>
        <v>#DIV/0!</v>
      </c>
      <c r="AD9" s="178" t="e">
        <f>COUNTIF(AD$11:AD$102, "LOSE")/(COUNTIF(AD$11:AD$102, "WIN")+COUNTIF(AD$11:AD$102, "LOSE"))</f>
        <v>#DIV/0!</v>
      </c>
      <c r="AE9" s="224"/>
      <c r="AF9" s="178" t="e">
        <f t="shared" ref="AF9:AJ9" si="5">COUNTIF(AF$11:AF$102, "LOSE")/(COUNTIF(AF$11:AF$102, "WIN")+COUNTIF(AF$11:AF$102, "LOSE"))</f>
        <v>#DIV/0!</v>
      </c>
      <c r="AG9" s="178" t="e">
        <f t="shared" si="5"/>
        <v>#DIV/0!</v>
      </c>
      <c r="AH9" s="178" t="e">
        <f t="shared" si="5"/>
        <v>#DIV/0!</v>
      </c>
      <c r="AI9" s="178" t="e">
        <f t="shared" si="5"/>
        <v>#DIV/0!</v>
      </c>
      <c r="AJ9" s="178" t="e">
        <f t="shared" si="5"/>
        <v>#DIV/0!</v>
      </c>
    </row>
    <row r="10" spans="1:36" x14ac:dyDescent="0.2">
      <c r="A10" s="198" t="s">
        <v>354</v>
      </c>
      <c r="B10" s="198"/>
      <c r="C10" s="199"/>
      <c r="D10" s="199"/>
      <c r="E10" s="199"/>
      <c r="F10" s="199"/>
      <c r="G10" s="199"/>
      <c r="H10" s="199"/>
      <c r="I10" s="200" t="s">
        <v>354</v>
      </c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</row>
    <row r="11" spans="1:36" x14ac:dyDescent="0.2">
      <c r="A11" s="57" t="s">
        <v>90</v>
      </c>
      <c r="B11" s="203" t="s">
        <v>54</v>
      </c>
      <c r="C11" s="128" t="s">
        <v>90</v>
      </c>
      <c r="D11" s="6" t="s">
        <v>157</v>
      </c>
      <c r="E11" s="19" t="s">
        <v>88</v>
      </c>
      <c r="F11" s="108" t="s">
        <v>6</v>
      </c>
      <c r="G11" s="42" t="s">
        <v>87</v>
      </c>
      <c r="H11" s="199"/>
      <c r="I11" s="178">
        <f>COUNTIF(J11:CE11, "WIN")/(COUNTIF(J11:CE11, "WIN")+COUNTIF(J11:CE11, "LOSE"))</f>
        <v>0.76923076923076927</v>
      </c>
      <c r="J11" s="205" t="s">
        <v>384</v>
      </c>
      <c r="K11" s="58" t="s">
        <v>270</v>
      </c>
      <c r="L11" s="58" t="s">
        <v>270</v>
      </c>
      <c r="M11" s="58" t="s">
        <v>270</v>
      </c>
      <c r="N11" s="58" t="s">
        <v>270</v>
      </c>
      <c r="O11" s="207"/>
      <c r="P11" s="58" t="s">
        <v>270</v>
      </c>
      <c r="Q11" s="207"/>
      <c r="R11" s="61" t="s">
        <v>273</v>
      </c>
      <c r="S11" s="61" t="s">
        <v>273</v>
      </c>
      <c r="T11" s="58" t="s">
        <v>270</v>
      </c>
      <c r="U11" s="58" t="s">
        <v>270</v>
      </c>
      <c r="V11" s="58" t="s">
        <v>270</v>
      </c>
      <c r="W11" s="205" t="s">
        <v>385</v>
      </c>
      <c r="X11" s="58" t="s">
        <v>270</v>
      </c>
      <c r="Y11" s="207"/>
      <c r="Z11" s="61" t="s">
        <v>273</v>
      </c>
      <c r="AA11" s="58" t="s">
        <v>270</v>
      </c>
      <c r="AB11" s="207"/>
      <c r="AC11" s="72"/>
      <c r="AD11" s="72"/>
      <c r="AE11" s="207"/>
      <c r="AG11" s="72"/>
      <c r="AH11" s="72"/>
      <c r="AI11" s="72"/>
      <c r="AJ11" s="72"/>
    </row>
    <row r="12" spans="1:36" x14ac:dyDescent="0.2">
      <c r="A12" s="57" t="s">
        <v>154</v>
      </c>
      <c r="B12" s="204" t="s">
        <v>53</v>
      </c>
      <c r="C12" s="42" t="s">
        <v>199</v>
      </c>
      <c r="D12" s="19" t="s">
        <v>386</v>
      </c>
      <c r="E12" s="64" t="s">
        <v>154</v>
      </c>
      <c r="F12" s="64" t="s">
        <v>256</v>
      </c>
      <c r="G12" s="19" t="s">
        <v>387</v>
      </c>
      <c r="H12" s="199"/>
      <c r="I12" s="178">
        <f>COUNTIF(J12:CE12, "WIN")/(COUNTIF(J12:CE12, "WIN")+COUNTIF(J12:CE12, "LOSE"))</f>
        <v>0.42857142857142855</v>
      </c>
      <c r="J12" s="61" t="s">
        <v>273</v>
      </c>
      <c r="K12" s="205" t="s">
        <v>384</v>
      </c>
      <c r="L12" s="58" t="s">
        <v>270</v>
      </c>
      <c r="M12" s="61" t="s">
        <v>273</v>
      </c>
      <c r="N12" s="58" t="s">
        <v>270</v>
      </c>
      <c r="O12" s="207"/>
      <c r="P12" s="58" t="s">
        <v>270</v>
      </c>
      <c r="Q12" s="207"/>
      <c r="R12" s="61" t="s">
        <v>273</v>
      </c>
      <c r="S12" s="61" t="s">
        <v>273</v>
      </c>
      <c r="T12" s="58" t="s">
        <v>270</v>
      </c>
      <c r="U12" s="58" t="s">
        <v>270</v>
      </c>
      <c r="V12" s="61" t="s">
        <v>273</v>
      </c>
      <c r="W12" s="61" t="s">
        <v>273</v>
      </c>
      <c r="X12" s="58" t="s">
        <v>270</v>
      </c>
      <c r="Y12" s="207"/>
      <c r="Z12" s="61" t="s">
        <v>273</v>
      </c>
      <c r="AA12" s="61" t="s">
        <v>273</v>
      </c>
      <c r="AB12" s="207"/>
      <c r="AC12" s="72"/>
      <c r="AD12" s="72"/>
      <c r="AE12" s="207"/>
      <c r="AF12" s="72"/>
      <c r="AG12" s="72"/>
      <c r="AH12" s="72"/>
      <c r="AI12" s="72"/>
      <c r="AJ12" s="72"/>
    </row>
    <row r="13" spans="1:36" x14ac:dyDescent="0.2">
      <c r="A13" s="57" t="s">
        <v>160</v>
      </c>
      <c r="B13" s="203" t="s">
        <v>54</v>
      </c>
      <c r="C13" s="42" t="s">
        <v>149</v>
      </c>
      <c r="D13" s="19" t="s">
        <v>97</v>
      </c>
      <c r="E13" s="64" t="s">
        <v>160</v>
      </c>
      <c r="F13" s="128" t="s">
        <v>379</v>
      </c>
      <c r="G13" s="128" t="s">
        <v>164</v>
      </c>
      <c r="H13" s="199"/>
      <c r="I13" s="178">
        <f>COUNTIF(J13:CE13, "WIN")/(COUNTIF(J13:CE13, "WIN")+COUNTIF(J13:CE13, "LOSE"))</f>
        <v>7.1428571428571425E-2</v>
      </c>
      <c r="J13" s="61" t="s">
        <v>273</v>
      </c>
      <c r="K13" s="61" t="s">
        <v>273</v>
      </c>
      <c r="L13" s="205" t="s">
        <v>384</v>
      </c>
      <c r="M13" s="61" t="s">
        <v>273</v>
      </c>
      <c r="N13" s="58" t="s">
        <v>270</v>
      </c>
      <c r="O13" s="207"/>
      <c r="P13" s="61" t="s">
        <v>273</v>
      </c>
      <c r="Q13" s="207"/>
      <c r="R13" s="61" t="s">
        <v>273</v>
      </c>
      <c r="S13" s="61" t="s">
        <v>273</v>
      </c>
      <c r="T13" s="61" t="s">
        <v>273</v>
      </c>
      <c r="U13" s="61" t="s">
        <v>273</v>
      </c>
      <c r="V13" s="61" t="s">
        <v>273</v>
      </c>
      <c r="W13" s="61" t="s">
        <v>273</v>
      </c>
      <c r="X13" s="61" t="s">
        <v>273</v>
      </c>
      <c r="Y13" s="207"/>
      <c r="Z13" s="61" t="s">
        <v>273</v>
      </c>
      <c r="AA13" s="61" t="s">
        <v>273</v>
      </c>
      <c r="AB13" s="207"/>
      <c r="AC13" s="72"/>
      <c r="AD13" s="72"/>
      <c r="AE13" s="207"/>
      <c r="AF13" s="72"/>
      <c r="AG13" s="72"/>
      <c r="AH13" s="72"/>
      <c r="AI13" s="72"/>
      <c r="AJ13" s="72"/>
    </row>
    <row r="14" spans="1:36" x14ac:dyDescent="0.2">
      <c r="A14" s="57" t="s">
        <v>348</v>
      </c>
      <c r="B14" s="179" t="s">
        <v>52</v>
      </c>
      <c r="C14" s="42" t="s">
        <v>153</v>
      </c>
      <c r="D14" s="19" t="s">
        <v>150</v>
      </c>
      <c r="E14" s="6" t="s">
        <v>348</v>
      </c>
      <c r="F14" s="6" t="s">
        <v>201</v>
      </c>
      <c r="G14" s="6" t="s">
        <v>200</v>
      </c>
      <c r="H14" s="199"/>
      <c r="I14" s="178">
        <f>COUNTIF(J14:CE14, "WIN")/(COUNTIF(J14:CE14, "WIN")+COUNTIF(J14:CE14, "LOSE"))</f>
        <v>0.30769230769230771</v>
      </c>
      <c r="J14" s="61" t="s">
        <v>273</v>
      </c>
      <c r="K14" s="58" t="s">
        <v>270</v>
      </c>
      <c r="L14" s="58" t="s">
        <v>270</v>
      </c>
      <c r="M14" s="205" t="s">
        <v>384</v>
      </c>
      <c r="N14" s="58" t="s">
        <v>270</v>
      </c>
      <c r="O14" s="207"/>
      <c r="P14" s="61" t="s">
        <v>273</v>
      </c>
      <c r="Q14" s="207"/>
      <c r="R14" s="61" t="s">
        <v>273</v>
      </c>
      <c r="S14" s="61" t="s">
        <v>273</v>
      </c>
      <c r="T14" s="58" t="s">
        <v>270</v>
      </c>
      <c r="U14" s="61" t="s">
        <v>273</v>
      </c>
      <c r="V14" s="205" t="s">
        <v>384</v>
      </c>
      <c r="W14" s="61" t="s">
        <v>273</v>
      </c>
      <c r="X14" s="61" t="s">
        <v>273</v>
      </c>
      <c r="Y14" s="207"/>
      <c r="Z14" s="61" t="s">
        <v>273</v>
      </c>
      <c r="AA14" s="61" t="s">
        <v>273</v>
      </c>
      <c r="AB14" s="207"/>
      <c r="AC14" s="72"/>
      <c r="AD14" s="72"/>
      <c r="AE14" s="207"/>
      <c r="AF14" s="72"/>
      <c r="AG14" s="72"/>
      <c r="AH14" s="72"/>
      <c r="AI14" s="72"/>
      <c r="AJ14" s="72"/>
    </row>
    <row r="15" spans="1:36" x14ac:dyDescent="0.2">
      <c r="A15" s="57" t="s">
        <v>156</v>
      </c>
      <c r="B15" s="204" t="s">
        <v>53</v>
      </c>
      <c r="C15" s="16" t="s">
        <v>388</v>
      </c>
      <c r="D15" s="16" t="s">
        <v>389</v>
      </c>
      <c r="E15" s="6" t="s">
        <v>156</v>
      </c>
      <c r="F15" s="42" t="s">
        <v>4</v>
      </c>
      <c r="G15" s="6" t="s">
        <v>390</v>
      </c>
      <c r="H15" s="199"/>
      <c r="I15" s="178">
        <f>COUNTIF(J15:CE15, "WIN")/(COUNTIF(J15:CE15, "WIN")+COUNTIF(J15:CE15, "LOSE"))</f>
        <v>0.21428571428571427</v>
      </c>
      <c r="J15" s="58" t="s">
        <v>270</v>
      </c>
      <c r="K15" s="61" t="s">
        <v>273</v>
      </c>
      <c r="L15" s="58" t="s">
        <v>270</v>
      </c>
      <c r="M15" s="61" t="s">
        <v>273</v>
      </c>
      <c r="N15" s="205" t="s">
        <v>384</v>
      </c>
      <c r="O15" s="207"/>
      <c r="P15" s="61" t="s">
        <v>273</v>
      </c>
      <c r="Q15" s="207"/>
      <c r="R15" s="58" t="s">
        <v>270</v>
      </c>
      <c r="S15" s="61" t="s">
        <v>273</v>
      </c>
      <c r="T15" s="61" t="s">
        <v>273</v>
      </c>
      <c r="U15" s="61" t="s">
        <v>273</v>
      </c>
      <c r="V15" s="61" t="s">
        <v>273</v>
      </c>
      <c r="W15" s="61" t="s">
        <v>273</v>
      </c>
      <c r="X15" s="61" t="s">
        <v>273</v>
      </c>
      <c r="Y15" s="207"/>
      <c r="Z15" s="61" t="s">
        <v>273</v>
      </c>
      <c r="AA15" s="61" t="s">
        <v>273</v>
      </c>
      <c r="AB15" s="207"/>
      <c r="AC15" s="72"/>
      <c r="AD15" s="72"/>
      <c r="AE15" s="207"/>
      <c r="AF15" s="72"/>
      <c r="AG15" s="72"/>
      <c r="AH15" s="72"/>
      <c r="AI15" s="72"/>
      <c r="AJ15" s="72"/>
    </row>
    <row r="16" spans="1:36" x14ac:dyDescent="0.2">
      <c r="A16" s="200" t="s">
        <v>356</v>
      </c>
      <c r="B16" s="200"/>
      <c r="C16" s="199"/>
      <c r="D16" s="199"/>
      <c r="E16" s="199"/>
      <c r="F16" s="199"/>
      <c r="G16" s="199"/>
      <c r="H16" s="199"/>
      <c r="I16" s="200" t="s">
        <v>391</v>
      </c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</row>
    <row r="17" spans="1:27" x14ac:dyDescent="0.2">
      <c r="A17" s="57" t="s">
        <v>90</v>
      </c>
      <c r="B17" s="204" t="s">
        <v>53</v>
      </c>
      <c r="C17" s="42" t="s">
        <v>369</v>
      </c>
      <c r="D17" s="128" t="s">
        <v>90</v>
      </c>
      <c r="E17" s="42" t="s">
        <v>372</v>
      </c>
      <c r="F17" s="19" t="s">
        <v>96</v>
      </c>
      <c r="G17" s="42" t="s">
        <v>380</v>
      </c>
      <c r="H17" s="199"/>
      <c r="I17" s="178">
        <f t="shared" ref="I17:I25" si="6">COUNTIF(J17:CE17, "WIN")/(COUNTIF(J17:CE17, "WIN")+COUNTIF(J17:CE17, "LOSE"))</f>
        <v>0.84615384615384615</v>
      </c>
      <c r="J17" s="58" t="s">
        <v>270</v>
      </c>
      <c r="K17" s="58" t="s">
        <v>270</v>
      </c>
      <c r="L17" s="58" t="s">
        <v>270</v>
      </c>
      <c r="M17" s="58" t="s">
        <v>270</v>
      </c>
      <c r="N17" s="58" t="s">
        <v>270</v>
      </c>
      <c r="O17" s="207"/>
      <c r="P17" s="58" t="s">
        <v>270</v>
      </c>
      <c r="Q17" s="207"/>
      <c r="R17" s="205" t="s">
        <v>384</v>
      </c>
      <c r="S17" s="205" t="s">
        <v>384</v>
      </c>
      <c r="T17" s="58" t="s">
        <v>270</v>
      </c>
      <c r="U17" s="59" t="s">
        <v>270</v>
      </c>
      <c r="V17" s="58" t="s">
        <v>270</v>
      </c>
      <c r="W17" s="58" t="s">
        <v>270</v>
      </c>
      <c r="X17" s="61" t="s">
        <v>273</v>
      </c>
      <c r="Y17" s="207"/>
      <c r="Z17" s="61" t="s">
        <v>273</v>
      </c>
      <c r="AA17" s="59" t="s">
        <v>270</v>
      </c>
    </row>
    <row r="18" spans="1:27" x14ac:dyDescent="0.2">
      <c r="A18" s="57" t="s">
        <v>360</v>
      </c>
      <c r="B18" s="204" t="s">
        <v>53</v>
      </c>
      <c r="C18" s="42" t="s">
        <v>369</v>
      </c>
      <c r="D18" s="42" t="s">
        <v>372</v>
      </c>
      <c r="E18" s="19" t="s">
        <v>96</v>
      </c>
      <c r="F18" s="128" t="s">
        <v>90</v>
      </c>
      <c r="G18" s="42" t="s">
        <v>380</v>
      </c>
      <c r="H18" s="199"/>
      <c r="I18" s="178">
        <f t="shared" si="6"/>
        <v>0.69230769230769229</v>
      </c>
      <c r="J18" s="58" t="s">
        <v>270</v>
      </c>
      <c r="K18" s="58" t="s">
        <v>270</v>
      </c>
      <c r="L18" s="58" t="s">
        <v>270</v>
      </c>
      <c r="M18" s="58" t="s">
        <v>270</v>
      </c>
      <c r="N18" s="61" t="s">
        <v>273</v>
      </c>
      <c r="O18" s="207"/>
      <c r="P18" s="61" t="s">
        <v>273</v>
      </c>
      <c r="Q18" s="207"/>
      <c r="R18" s="205" t="s">
        <v>384</v>
      </c>
      <c r="S18" s="205" t="s">
        <v>384</v>
      </c>
      <c r="T18" s="58" t="s">
        <v>270</v>
      </c>
      <c r="U18" s="58" t="s">
        <v>270</v>
      </c>
      <c r="V18" s="58" t="s">
        <v>270</v>
      </c>
      <c r="W18" s="58" t="s">
        <v>270</v>
      </c>
      <c r="X18" s="61" t="s">
        <v>273</v>
      </c>
      <c r="Y18" s="207"/>
      <c r="Z18" s="61" t="s">
        <v>273</v>
      </c>
      <c r="AA18" s="59" t="s">
        <v>270</v>
      </c>
    </row>
    <row r="19" spans="1:27" x14ac:dyDescent="0.2">
      <c r="A19" s="57" t="s">
        <v>154</v>
      </c>
      <c r="B19" s="204" t="s">
        <v>53</v>
      </c>
      <c r="C19" s="42" t="s">
        <v>199</v>
      </c>
      <c r="D19" s="19" t="s">
        <v>373</v>
      </c>
      <c r="E19" s="19" t="s">
        <v>377</v>
      </c>
      <c r="F19" s="64" t="s">
        <v>154</v>
      </c>
      <c r="G19" s="6" t="s">
        <v>381</v>
      </c>
      <c r="H19" s="199"/>
      <c r="I19" s="178">
        <f t="shared" si="6"/>
        <v>0.5</v>
      </c>
      <c r="J19" s="61" t="s">
        <v>273</v>
      </c>
      <c r="K19" s="58" t="s">
        <v>270</v>
      </c>
      <c r="L19" s="58" t="s">
        <v>270</v>
      </c>
      <c r="M19" s="61" t="s">
        <v>273</v>
      </c>
      <c r="N19" s="58" t="s">
        <v>270</v>
      </c>
      <c r="O19" s="207"/>
      <c r="P19" s="58" t="s">
        <v>270</v>
      </c>
      <c r="Q19" s="207"/>
      <c r="R19" s="61" t="s">
        <v>273</v>
      </c>
      <c r="S19" s="61" t="s">
        <v>273</v>
      </c>
      <c r="T19" s="205" t="s">
        <v>384</v>
      </c>
      <c r="U19" s="58" t="s">
        <v>270</v>
      </c>
      <c r="V19" s="61" t="s">
        <v>273</v>
      </c>
      <c r="W19" s="61" t="s">
        <v>273</v>
      </c>
      <c r="X19" s="58" t="s">
        <v>270</v>
      </c>
      <c r="Y19" s="207"/>
      <c r="Z19" s="61" t="s">
        <v>273</v>
      </c>
      <c r="AA19" s="58" t="s">
        <v>270</v>
      </c>
    </row>
    <row r="20" spans="1:27" x14ac:dyDescent="0.2">
      <c r="A20" s="57" t="s">
        <v>361</v>
      </c>
      <c r="B20" s="203" t="s">
        <v>54</v>
      </c>
      <c r="C20" s="6" t="s">
        <v>161</v>
      </c>
      <c r="D20" s="19" t="s">
        <v>211</v>
      </c>
      <c r="E20" s="6" t="s">
        <v>209</v>
      </c>
      <c r="F20" s="42" t="s">
        <v>213</v>
      </c>
      <c r="G20" s="6" t="s">
        <v>212</v>
      </c>
      <c r="H20" s="206"/>
      <c r="I20" s="178">
        <f t="shared" si="6"/>
        <v>0.42857142857142855</v>
      </c>
      <c r="J20" s="61" t="s">
        <v>273</v>
      </c>
      <c r="K20" s="61" t="s">
        <v>273</v>
      </c>
      <c r="L20" s="58" t="s">
        <v>270</v>
      </c>
      <c r="M20" s="58" t="s">
        <v>270</v>
      </c>
      <c r="N20" s="58" t="s">
        <v>270</v>
      </c>
      <c r="O20" s="208"/>
      <c r="P20" s="61" t="s">
        <v>273</v>
      </c>
      <c r="Q20" s="208"/>
      <c r="R20" s="61" t="s">
        <v>273</v>
      </c>
      <c r="S20" s="61" t="s">
        <v>273</v>
      </c>
      <c r="T20" s="61" t="s">
        <v>273</v>
      </c>
      <c r="U20" s="205" t="s">
        <v>384</v>
      </c>
      <c r="V20" s="58" t="s">
        <v>270</v>
      </c>
      <c r="W20" s="61" t="s">
        <v>273</v>
      </c>
      <c r="X20" s="58" t="s">
        <v>270</v>
      </c>
      <c r="Y20" s="208"/>
      <c r="Z20" s="61" t="s">
        <v>273</v>
      </c>
      <c r="AA20" s="58" t="s">
        <v>270</v>
      </c>
    </row>
    <row r="21" spans="1:27" x14ac:dyDescent="0.2">
      <c r="A21" s="57" t="s">
        <v>348</v>
      </c>
      <c r="B21" s="179" t="s">
        <v>52</v>
      </c>
      <c r="C21" s="42" t="s">
        <v>153</v>
      </c>
      <c r="D21" s="19" t="s">
        <v>150</v>
      </c>
      <c r="E21" s="6" t="s">
        <v>348</v>
      </c>
      <c r="F21" s="6" t="s">
        <v>201</v>
      </c>
      <c r="G21" s="6" t="s">
        <v>200</v>
      </c>
      <c r="H21" s="199"/>
      <c r="I21" s="178">
        <f t="shared" si="6"/>
        <v>0.33333333333333331</v>
      </c>
      <c r="J21" s="61" t="s">
        <v>273</v>
      </c>
      <c r="K21" s="58" t="s">
        <v>270</v>
      </c>
      <c r="L21" s="58" t="s">
        <v>270</v>
      </c>
      <c r="M21" s="205" t="s">
        <v>384</v>
      </c>
      <c r="N21" s="58" t="s">
        <v>270</v>
      </c>
      <c r="O21" s="207"/>
      <c r="P21" s="61" t="s">
        <v>273</v>
      </c>
      <c r="Q21" s="207"/>
      <c r="R21" s="61" t="s">
        <v>273</v>
      </c>
      <c r="S21" s="61" t="s">
        <v>273</v>
      </c>
      <c r="T21" s="58" t="s">
        <v>270</v>
      </c>
      <c r="U21" s="61" t="s">
        <v>273</v>
      </c>
      <c r="V21" s="205" t="s">
        <v>384</v>
      </c>
      <c r="W21" s="61" t="s">
        <v>273</v>
      </c>
      <c r="X21" s="61" t="s">
        <v>273</v>
      </c>
      <c r="Y21" s="207"/>
      <c r="Z21" s="205" t="s">
        <v>385</v>
      </c>
      <c r="AA21" s="61" t="s">
        <v>273</v>
      </c>
    </row>
    <row r="22" spans="1:27" x14ac:dyDescent="0.2">
      <c r="A22" s="57" t="s">
        <v>362</v>
      </c>
      <c r="B22" s="179" t="s">
        <v>52</v>
      </c>
      <c r="C22" s="19" t="s">
        <v>88</v>
      </c>
      <c r="D22" s="42" t="s">
        <v>153</v>
      </c>
      <c r="E22" s="6" t="s">
        <v>348</v>
      </c>
      <c r="F22" s="6" t="s">
        <v>200</v>
      </c>
      <c r="G22" s="19" t="s">
        <v>150</v>
      </c>
      <c r="H22" s="199"/>
      <c r="I22" s="178">
        <f t="shared" si="6"/>
        <v>0.46153846153846156</v>
      </c>
      <c r="J22" s="61" t="s">
        <v>273</v>
      </c>
      <c r="K22" s="58" t="s">
        <v>270</v>
      </c>
      <c r="L22" s="58" t="s">
        <v>270</v>
      </c>
      <c r="M22" s="58" t="s">
        <v>270</v>
      </c>
      <c r="N22" s="205" t="s">
        <v>384</v>
      </c>
      <c r="O22" s="207"/>
      <c r="P22" s="61" t="s">
        <v>273</v>
      </c>
      <c r="Q22" s="207"/>
      <c r="R22" s="58" t="s">
        <v>270</v>
      </c>
      <c r="S22" s="61" t="s">
        <v>273</v>
      </c>
      <c r="T22" s="58" t="s">
        <v>270</v>
      </c>
      <c r="U22" s="61" t="s">
        <v>273</v>
      </c>
      <c r="V22" s="58" t="s">
        <v>270</v>
      </c>
      <c r="W22" s="205" t="s">
        <v>384</v>
      </c>
      <c r="X22" s="61" t="s">
        <v>273</v>
      </c>
      <c r="Y22" s="207"/>
      <c r="Z22" s="61" t="s">
        <v>273</v>
      </c>
      <c r="AA22" s="61" t="s">
        <v>273</v>
      </c>
    </row>
    <row r="23" spans="1:27" x14ac:dyDescent="0.2">
      <c r="A23" s="57" t="s">
        <v>156</v>
      </c>
      <c r="B23" s="179" t="s">
        <v>52</v>
      </c>
      <c r="C23" s="16" t="s">
        <v>1</v>
      </c>
      <c r="D23" s="6" t="s">
        <v>156</v>
      </c>
      <c r="E23" s="42" t="s">
        <v>4</v>
      </c>
      <c r="F23" s="128" t="s">
        <v>379</v>
      </c>
      <c r="G23" s="16" t="s">
        <v>5</v>
      </c>
      <c r="H23" s="199"/>
      <c r="I23" s="178">
        <f t="shared" si="6"/>
        <v>0.7857142857142857</v>
      </c>
      <c r="J23" s="58" t="s">
        <v>270</v>
      </c>
      <c r="K23" s="58" t="s">
        <v>270</v>
      </c>
      <c r="L23" s="58" t="s">
        <v>270</v>
      </c>
      <c r="M23" s="58" t="s">
        <v>270</v>
      </c>
      <c r="N23" s="58" t="s">
        <v>270</v>
      </c>
      <c r="O23" s="199"/>
      <c r="P23" s="61" t="s">
        <v>273</v>
      </c>
      <c r="Q23" s="199"/>
      <c r="R23" s="58" t="s">
        <v>270</v>
      </c>
      <c r="S23" s="58" t="s">
        <v>270</v>
      </c>
      <c r="T23" s="61" t="s">
        <v>273</v>
      </c>
      <c r="U23" s="58" t="s">
        <v>270</v>
      </c>
      <c r="V23" s="58" t="s">
        <v>270</v>
      </c>
      <c r="W23" s="58" t="s">
        <v>270</v>
      </c>
      <c r="X23" s="205" t="s">
        <v>384</v>
      </c>
      <c r="Y23" s="199"/>
      <c r="Z23" s="58" t="s">
        <v>270</v>
      </c>
      <c r="AA23" s="61" t="s">
        <v>273</v>
      </c>
    </row>
    <row r="24" spans="1:27" x14ac:dyDescent="0.2">
      <c r="A24" s="57" t="s">
        <v>155</v>
      </c>
      <c r="B24" s="179" t="s">
        <v>52</v>
      </c>
      <c r="C24" s="16" t="s">
        <v>1</v>
      </c>
      <c r="D24" s="6" t="s">
        <v>155</v>
      </c>
      <c r="E24" s="42" t="s">
        <v>4</v>
      </c>
      <c r="F24" s="128" t="s">
        <v>379</v>
      </c>
      <c r="G24" s="16" t="s">
        <v>5</v>
      </c>
      <c r="H24" s="199"/>
      <c r="I24" s="178">
        <f t="shared" si="6"/>
        <v>0.73333333333333328</v>
      </c>
      <c r="J24" s="58" t="s">
        <v>270</v>
      </c>
      <c r="K24" s="61" t="s">
        <v>273</v>
      </c>
      <c r="L24" s="61" t="s">
        <v>273</v>
      </c>
      <c r="M24" s="58" t="s">
        <v>270</v>
      </c>
      <c r="N24" s="58" t="s">
        <v>270</v>
      </c>
      <c r="O24" s="199"/>
      <c r="P24" s="58" t="s">
        <v>270</v>
      </c>
      <c r="Q24" s="199"/>
      <c r="R24" s="58" t="s">
        <v>270</v>
      </c>
      <c r="S24" s="58" t="s">
        <v>270</v>
      </c>
      <c r="T24" s="61" t="s">
        <v>273</v>
      </c>
      <c r="U24" s="58" t="s">
        <v>270</v>
      </c>
      <c r="V24" s="58" t="s">
        <v>270</v>
      </c>
      <c r="W24" s="58" t="s">
        <v>270</v>
      </c>
      <c r="X24" s="58" t="s">
        <v>270</v>
      </c>
      <c r="Y24" s="199"/>
      <c r="Z24" s="58" t="s">
        <v>270</v>
      </c>
      <c r="AA24" s="61" t="s">
        <v>273</v>
      </c>
    </row>
    <row r="25" spans="1:27" x14ac:dyDescent="0.2">
      <c r="A25" s="57" t="s">
        <v>320</v>
      </c>
      <c r="B25" s="179" t="s">
        <v>52</v>
      </c>
      <c r="C25" s="16" t="s">
        <v>1</v>
      </c>
      <c r="D25" s="6" t="s">
        <v>320</v>
      </c>
      <c r="E25" s="42" t="s">
        <v>4</v>
      </c>
      <c r="F25" s="128" t="s">
        <v>379</v>
      </c>
      <c r="G25" s="16" t="s">
        <v>5</v>
      </c>
      <c r="H25" s="199"/>
      <c r="I25" s="178">
        <f t="shared" si="6"/>
        <v>0.5714285714285714</v>
      </c>
      <c r="J25" s="61" t="s">
        <v>273</v>
      </c>
      <c r="K25" s="58" t="s">
        <v>270</v>
      </c>
      <c r="L25" s="58" t="s">
        <v>270</v>
      </c>
      <c r="M25" s="58" t="s">
        <v>270</v>
      </c>
      <c r="N25" s="58" t="s">
        <v>270</v>
      </c>
      <c r="O25" s="199"/>
      <c r="P25" s="61" t="s">
        <v>273</v>
      </c>
      <c r="Q25" s="199"/>
      <c r="R25" s="61" t="s">
        <v>273</v>
      </c>
      <c r="S25" s="61" t="s">
        <v>273</v>
      </c>
      <c r="T25" s="58" t="s">
        <v>270</v>
      </c>
      <c r="U25" s="58" t="s">
        <v>270</v>
      </c>
      <c r="V25" s="58" t="s">
        <v>270</v>
      </c>
      <c r="W25" s="58" t="s">
        <v>270</v>
      </c>
      <c r="X25" s="205" t="s">
        <v>385</v>
      </c>
      <c r="Y25" s="199"/>
      <c r="Z25" s="61" t="s">
        <v>273</v>
      </c>
      <c r="AA25" s="61" t="s">
        <v>273</v>
      </c>
    </row>
    <row r="26" spans="1:27" x14ac:dyDescent="0.2">
      <c r="A26" s="200" t="s">
        <v>357</v>
      </c>
      <c r="B26" s="200"/>
      <c r="C26" s="199"/>
      <c r="D26" s="199"/>
      <c r="E26" s="199"/>
      <c r="F26" s="199"/>
      <c r="G26" s="199"/>
      <c r="H26" s="199"/>
      <c r="I26" s="200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</row>
    <row r="27" spans="1:27" x14ac:dyDescent="0.2">
      <c r="A27" s="57" t="s">
        <v>363</v>
      </c>
      <c r="B27" s="179" t="s">
        <v>52</v>
      </c>
      <c r="C27" s="128" t="s">
        <v>370</v>
      </c>
      <c r="D27" s="42" t="s">
        <v>374</v>
      </c>
      <c r="E27" s="19" t="s">
        <v>378</v>
      </c>
      <c r="F27" s="6" t="s">
        <v>164</v>
      </c>
      <c r="G27" s="42" t="s">
        <v>278</v>
      </c>
      <c r="H27" s="206"/>
      <c r="I27" s="178">
        <f>COUNTIF(J27:CE27, "WIN")/(COUNTIF(J27:CE27, "WIN")+COUNTIF(J27:CE27, "LOSE"))</f>
        <v>0.8571428571428571</v>
      </c>
      <c r="J27" s="58" t="s">
        <v>270</v>
      </c>
      <c r="K27" s="58" t="s">
        <v>270</v>
      </c>
      <c r="L27" s="58" t="s">
        <v>270</v>
      </c>
      <c r="M27" s="58" t="s">
        <v>270</v>
      </c>
      <c r="N27" s="58" t="s">
        <v>270</v>
      </c>
      <c r="O27" s="209"/>
      <c r="P27" s="58" t="s">
        <v>270</v>
      </c>
      <c r="Q27" s="209"/>
      <c r="R27" s="58" t="s">
        <v>270</v>
      </c>
      <c r="S27" s="61" t="s">
        <v>273</v>
      </c>
      <c r="T27" s="58" t="s">
        <v>270</v>
      </c>
      <c r="U27" s="58" t="s">
        <v>270</v>
      </c>
      <c r="V27" s="58" t="s">
        <v>270</v>
      </c>
      <c r="W27" s="58" t="s">
        <v>270</v>
      </c>
      <c r="X27" s="61" t="s">
        <v>273</v>
      </c>
      <c r="Y27" s="209"/>
      <c r="Z27" s="205" t="s">
        <v>384</v>
      </c>
      <c r="AA27" s="58" t="s">
        <v>270</v>
      </c>
    </row>
    <row r="28" spans="1:27" x14ac:dyDescent="0.2">
      <c r="A28" s="57" t="s">
        <v>364</v>
      </c>
      <c r="B28" s="204" t="s">
        <v>53</v>
      </c>
      <c r="C28" s="42" t="s">
        <v>369</v>
      </c>
      <c r="D28" s="19" t="s">
        <v>88</v>
      </c>
      <c r="E28" s="6" t="s">
        <v>348</v>
      </c>
      <c r="F28" s="6" t="s">
        <v>200</v>
      </c>
      <c r="G28" s="42" t="s">
        <v>382</v>
      </c>
      <c r="H28" s="206"/>
      <c r="I28" s="178">
        <f>COUNTIF(J28:CE28, "WIN")/(COUNTIF(J28:CE28, "WIN")+COUNTIF(J28:CE28, "LOSE"))</f>
        <v>0.7857142857142857</v>
      </c>
      <c r="J28" s="61" t="s">
        <v>273</v>
      </c>
      <c r="K28" s="58" t="s">
        <v>270</v>
      </c>
      <c r="L28" s="58" t="s">
        <v>270</v>
      </c>
      <c r="M28" s="58" t="s">
        <v>270</v>
      </c>
      <c r="N28" s="58" t="s">
        <v>270</v>
      </c>
      <c r="O28" s="209"/>
      <c r="P28" s="58" t="s">
        <v>270</v>
      </c>
      <c r="Q28" s="209"/>
      <c r="R28" s="58" t="s">
        <v>270</v>
      </c>
      <c r="S28" s="58" t="s">
        <v>270</v>
      </c>
      <c r="T28" s="58" t="s">
        <v>270</v>
      </c>
      <c r="U28" s="58" t="s">
        <v>270</v>
      </c>
      <c r="V28" s="58" t="s">
        <v>270</v>
      </c>
      <c r="W28" s="58" t="s">
        <v>270</v>
      </c>
      <c r="X28" s="61" t="s">
        <v>273</v>
      </c>
      <c r="Y28" s="209"/>
      <c r="Z28" s="61" t="s">
        <v>273</v>
      </c>
      <c r="AA28" s="205" t="s">
        <v>384</v>
      </c>
    </row>
    <row r="29" spans="1:27" x14ac:dyDescent="0.2">
      <c r="A29" s="200" t="s">
        <v>358</v>
      </c>
      <c r="B29" s="200"/>
      <c r="C29" s="199"/>
      <c r="D29" s="199"/>
      <c r="E29" s="199"/>
      <c r="F29" s="199"/>
      <c r="G29" s="199"/>
      <c r="H29" s="199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</row>
    <row r="30" spans="1:27" x14ac:dyDescent="0.2">
      <c r="A30" s="57" t="s">
        <v>365</v>
      </c>
      <c r="B30" s="204" t="s">
        <v>52</v>
      </c>
      <c r="C30" s="42" t="s">
        <v>149</v>
      </c>
      <c r="D30" s="19" t="s">
        <v>5</v>
      </c>
      <c r="E30" s="6" t="s">
        <v>348</v>
      </c>
      <c r="F30" s="6" t="s">
        <v>200</v>
      </c>
      <c r="G30" s="42" t="s">
        <v>153</v>
      </c>
      <c r="H30" s="206"/>
      <c r="I30" s="178" t="e">
        <f>COUNTIF(J30:CE30, "WIN")/(COUNTIF(J30:CE30, "WIN")+COUNTIF(J30:CE30, "LOSE"))</f>
        <v>#DIV/0!</v>
      </c>
      <c r="J30" s="145"/>
      <c r="K30" s="3"/>
      <c r="L30" s="3"/>
      <c r="M30" s="3"/>
      <c r="N30" s="3"/>
      <c r="O30" s="208"/>
      <c r="P30" s="150"/>
      <c r="Q30" s="208"/>
      <c r="R30" s="150"/>
      <c r="S30" s="150"/>
      <c r="T30" s="150"/>
      <c r="U30" s="145"/>
      <c r="V30" s="150"/>
      <c r="W30" s="150"/>
      <c r="X30" s="150"/>
      <c r="Y30" s="208"/>
      <c r="Z30" s="150"/>
      <c r="AA30" s="150"/>
    </row>
    <row r="31" spans="1:27" x14ac:dyDescent="0.2">
      <c r="A31" s="57" t="s">
        <v>366</v>
      </c>
      <c r="B31" s="204" t="s">
        <v>53</v>
      </c>
      <c r="C31" s="16" t="s">
        <v>1</v>
      </c>
      <c r="D31" s="6" t="s">
        <v>156</v>
      </c>
      <c r="E31" s="42" t="s">
        <v>4</v>
      </c>
      <c r="F31" s="128" t="s">
        <v>261</v>
      </c>
      <c r="G31" s="16" t="s">
        <v>11</v>
      </c>
      <c r="H31" s="199"/>
      <c r="I31" s="178" t="e">
        <f>COUNTIF(J31:CE31, "WIN")/(COUNTIF(J31:CE31, "WIN")+COUNTIF(J31:CE31, "LOSE"))</f>
        <v>#DIV/0!</v>
      </c>
      <c r="J31" s="71"/>
      <c r="K31" s="71"/>
      <c r="L31" s="71"/>
      <c r="M31" s="72"/>
      <c r="N31" s="72"/>
      <c r="O31" s="199"/>
      <c r="P31" s="3"/>
      <c r="Q31" s="199"/>
      <c r="R31" s="3"/>
      <c r="S31" s="3"/>
      <c r="T31" s="3"/>
      <c r="U31" s="3"/>
      <c r="V31" s="3"/>
      <c r="W31" s="3"/>
      <c r="X31" s="3"/>
      <c r="Y31" s="199"/>
      <c r="Z31" s="3"/>
      <c r="AA31" s="3"/>
    </row>
    <row r="32" spans="1:27" x14ac:dyDescent="0.2">
      <c r="A32" s="200" t="s">
        <v>359</v>
      </c>
      <c r="B32" s="200"/>
      <c r="C32" s="199"/>
      <c r="D32" s="199"/>
      <c r="E32" s="199"/>
      <c r="F32" s="199"/>
      <c r="G32" s="199"/>
      <c r="H32" s="199"/>
      <c r="I32" s="200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9:9" x14ac:dyDescent="0.2">
      <c r="I33" s="178" t="e">
        <f>COUNTIF(J33:CE33, "WIN")/(COUNTIF(J33:CE33, "WIN")+COUNTIF(J33:CE33, "LOSE"))</f>
        <v>#DIV/0!</v>
      </c>
    </row>
    <row r="34" spans="9:9" x14ac:dyDescent="0.2">
      <c r="I34" s="178" t="e">
        <f>COUNTIF(J34:CE34, "WIN")/(COUNTIF(J34:CE34, "WIN")+COUNTIF(J34:CE34, "LOSE"))</f>
        <v>#DIV/0!</v>
      </c>
    </row>
    <row r="35" spans="9:9" x14ac:dyDescent="0.2">
      <c r="I35" s="178" t="e">
        <f>COUNTIF(J35:CE35, "WIN")/(COUNTIF(J35:CE35, "WIN")+COUNTIF(J35:CE35, "LOSE"))</f>
        <v>#DIV/0!</v>
      </c>
    </row>
    <row r="36" spans="9:9" x14ac:dyDescent="0.2">
      <c r="I36" s="178" t="e">
        <f>COUNTIF(J36:CE36, "WIN")/(COUNTIF(J36:CE36, "WIN")+COUNTIF(J36:CE36, "LOSE"))</f>
        <v>#DIV/0!</v>
      </c>
    </row>
    <row r="37" spans="9:9" x14ac:dyDescent="0.2">
      <c r="I37" s="178" t="e">
        <f>COUNTIF(J37:CE37, "WIN")/(COUNTIF(J37:CE37, "WIN")+COUNTIF(J37:CE37, "LOSE"))</f>
        <v>#DIV/0!</v>
      </c>
    </row>
  </sheetData>
  <conditionalFormatting sqref="A9:XFD9">
    <cfRule type="colorScale" priority="37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H1:H1048576">
    <cfRule type="colorScale" priority="29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pageMargins left="0.7" right="0.7" top="0.75" bottom="0.75" header="0.3" footer="0.3"/>
  <pageSetup scale="0" firstPageNumber="0" fitToWidth="0" fitToHeight="0" orientation="portrait" horizontalDpi="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C0F6-4356-4CDE-BA5D-B1300C556253}">
  <dimension ref="A1:AF106"/>
  <sheetViews>
    <sheetView zoomScaleNormal="100" workbookViewId="0">
      <pane xSplit="7" ySplit="6" topLeftCell="I94" activePane="bottomRight" state="frozen"/>
      <selection pane="bottomLeft" activeCell="AP76" sqref="AP76"/>
      <selection pane="topRight" activeCell="AP76" sqref="AP76"/>
      <selection pane="bottomRight" activeCell="AP76" sqref="AP76"/>
    </sheetView>
  </sheetViews>
  <sheetFormatPr defaultColWidth="9.01171875" defaultRowHeight="15" x14ac:dyDescent="0.2"/>
  <cols>
    <col min="1" max="6" width="9.01171875" style="5"/>
    <col min="7" max="7" width="2.28515625" style="68" customWidth="1"/>
    <col min="8" max="8" width="9.01171875" style="161" customWidth="1"/>
    <col min="9" max="13" width="9.01171875" style="5"/>
    <col min="14" max="17" width="9.01171875" style="5" bestFit="1" customWidth="1"/>
    <col min="18" max="18" width="2.28515625" style="68" customWidth="1"/>
    <col min="19" max="20" width="9.01171875" style="5" bestFit="1" customWidth="1"/>
    <col min="21" max="21" width="1.07421875" style="5" customWidth="1"/>
    <col min="22" max="23" width="9.01171875" style="5" bestFit="1" customWidth="1"/>
    <col min="24" max="26" width="9.01171875" style="5"/>
    <col min="27" max="27" width="1.74609375" style="5" bestFit="1" customWidth="1"/>
    <col min="29" max="32" width="9.01171875" style="5"/>
    <col min="33" max="33" width="1.74609375" style="5" bestFit="1" customWidth="1"/>
    <col min="34" max="16384" width="9.01171875" style="5"/>
  </cols>
  <sheetData>
    <row r="1" spans="1:32" ht="14.25" customHeight="1" x14ac:dyDescent="0.2">
      <c r="A1" s="3"/>
      <c r="B1" s="3"/>
      <c r="C1" s="3"/>
      <c r="D1" s="3"/>
      <c r="E1" s="3"/>
      <c r="F1" s="3"/>
      <c r="G1" s="51"/>
      <c r="H1" s="57"/>
      <c r="I1" s="162" t="s">
        <v>90</v>
      </c>
      <c r="J1" s="162" t="s">
        <v>154</v>
      </c>
      <c r="K1" s="162" t="s">
        <v>166</v>
      </c>
      <c r="L1" s="162" t="s">
        <v>160</v>
      </c>
      <c r="M1" s="162" t="s">
        <v>159</v>
      </c>
      <c r="N1" s="162" t="s">
        <v>166</v>
      </c>
      <c r="O1" s="164" t="s">
        <v>4</v>
      </c>
      <c r="P1" s="162" t="s">
        <v>155</v>
      </c>
      <c r="Q1" s="162" t="s">
        <v>154</v>
      </c>
      <c r="R1" s="51"/>
      <c r="S1" s="68"/>
      <c r="T1" s="62" t="s">
        <v>392</v>
      </c>
      <c r="U1" s="62"/>
      <c r="V1" s="62" t="s">
        <v>393</v>
      </c>
      <c r="W1" s="62" t="s">
        <v>394</v>
      </c>
      <c r="X1" s="62" t="s">
        <v>395</v>
      </c>
      <c r="Y1" s="62" t="s">
        <v>396</v>
      </c>
      <c r="Z1" s="62" t="s">
        <v>397</v>
      </c>
      <c r="AA1" s="62"/>
      <c r="AB1" s="53" t="s">
        <v>398</v>
      </c>
      <c r="AC1" s="62" t="s">
        <v>399</v>
      </c>
      <c r="AD1" s="62" t="s">
        <v>400</v>
      </c>
      <c r="AE1" s="62" t="s">
        <v>401</v>
      </c>
      <c r="AF1" s="62" t="s">
        <v>402</v>
      </c>
    </row>
    <row r="2" spans="1:32" x14ac:dyDescent="0.2">
      <c r="A2" s="3"/>
      <c r="G2" s="51"/>
      <c r="H2" s="58" t="s">
        <v>270</v>
      </c>
      <c r="I2" s="165" t="s">
        <v>149</v>
      </c>
      <c r="J2" s="166" t="s">
        <v>271</v>
      </c>
      <c r="K2" s="167" t="s">
        <v>1</v>
      </c>
      <c r="L2" s="166" t="s">
        <v>199</v>
      </c>
      <c r="M2" s="165" t="s">
        <v>149</v>
      </c>
      <c r="N2" s="165" t="s">
        <v>149</v>
      </c>
      <c r="O2" s="165" t="s">
        <v>149</v>
      </c>
      <c r="P2" s="165" t="s">
        <v>149</v>
      </c>
      <c r="Q2" s="165" t="s">
        <v>149</v>
      </c>
      <c r="R2" s="51"/>
      <c r="S2" s="175">
        <f>$H$11</f>
        <v>1</v>
      </c>
      <c r="T2" s="179" t="s">
        <v>346</v>
      </c>
      <c r="U2" s="179"/>
      <c r="V2" s="42" t="s">
        <v>199</v>
      </c>
      <c r="W2" s="19" t="s">
        <v>89</v>
      </c>
      <c r="X2" s="64" t="s">
        <v>154</v>
      </c>
      <c r="Y2" s="64" t="s">
        <v>256</v>
      </c>
      <c r="Z2" s="19" t="s">
        <v>151</v>
      </c>
      <c r="AA2" s="68"/>
      <c r="AB2" s="186" t="s">
        <v>54</v>
      </c>
      <c r="AC2" s="187" t="s">
        <v>199</v>
      </c>
      <c r="AD2" s="187" t="s">
        <v>199</v>
      </c>
      <c r="AE2" s="189" t="s">
        <v>82</v>
      </c>
      <c r="AF2" s="187" t="s">
        <v>306</v>
      </c>
    </row>
    <row r="3" spans="1:32" x14ac:dyDescent="0.2">
      <c r="A3" s="3"/>
      <c r="G3" s="51"/>
      <c r="H3" s="59" t="s">
        <v>270</v>
      </c>
      <c r="I3" s="165" t="s">
        <v>272</v>
      </c>
      <c r="J3" s="167" t="s">
        <v>89</v>
      </c>
      <c r="K3" s="165" t="s">
        <v>149</v>
      </c>
      <c r="L3" s="168" t="s">
        <v>211</v>
      </c>
      <c r="M3" s="167" t="s">
        <v>94</v>
      </c>
      <c r="N3" s="168" t="s">
        <v>211</v>
      </c>
      <c r="O3" s="168" t="s">
        <v>211</v>
      </c>
      <c r="P3" s="168" t="s">
        <v>211</v>
      </c>
      <c r="Q3" s="167" t="s">
        <v>89</v>
      </c>
      <c r="R3" s="51"/>
      <c r="S3" s="65">
        <f>$H$22</f>
        <v>1</v>
      </c>
      <c r="T3" s="179" t="s">
        <v>403</v>
      </c>
      <c r="U3" s="68"/>
      <c r="V3" s="19" t="s">
        <v>150</v>
      </c>
      <c r="W3" s="42" t="s">
        <v>153</v>
      </c>
      <c r="X3" s="6" t="s">
        <v>348</v>
      </c>
      <c r="Y3" s="6" t="s">
        <v>201</v>
      </c>
      <c r="Z3" s="6" t="s">
        <v>200</v>
      </c>
      <c r="AA3" s="51"/>
      <c r="AB3" s="186" t="s">
        <v>52</v>
      </c>
      <c r="AC3" s="187" t="s">
        <v>404</v>
      </c>
      <c r="AD3" s="188" t="s">
        <v>52</v>
      </c>
      <c r="AE3" s="187" t="s">
        <v>348</v>
      </c>
      <c r="AF3" s="189" t="s">
        <v>82</v>
      </c>
    </row>
    <row r="4" spans="1:32" x14ac:dyDescent="0.2">
      <c r="A4" s="3"/>
      <c r="G4" s="51"/>
      <c r="H4" s="60" t="s">
        <v>273</v>
      </c>
      <c r="I4" s="168" t="s">
        <v>211</v>
      </c>
      <c r="J4" s="67" t="s">
        <v>154</v>
      </c>
      <c r="K4" s="165" t="s">
        <v>272</v>
      </c>
      <c r="L4" s="67" t="s">
        <v>160</v>
      </c>
      <c r="M4" s="67" t="s">
        <v>159</v>
      </c>
      <c r="N4" s="165" t="s">
        <v>272</v>
      </c>
      <c r="O4" s="165" t="s">
        <v>272</v>
      </c>
      <c r="P4" s="165" t="s">
        <v>272</v>
      </c>
      <c r="Q4" s="165" t="s">
        <v>272</v>
      </c>
      <c r="R4" s="51"/>
      <c r="S4" s="175">
        <f>$H$49</f>
        <v>0.88888888888888884</v>
      </c>
      <c r="T4" s="179" t="s">
        <v>405</v>
      </c>
      <c r="U4" s="179"/>
      <c r="V4" s="42" t="s">
        <v>149</v>
      </c>
      <c r="W4" s="19" t="s">
        <v>97</v>
      </c>
      <c r="X4" s="64" t="s">
        <v>160</v>
      </c>
      <c r="Y4" s="128" t="s">
        <v>261</v>
      </c>
      <c r="Z4" s="128" t="s">
        <v>164</v>
      </c>
      <c r="AA4" s="68"/>
      <c r="AB4" s="186" t="s">
        <v>54</v>
      </c>
      <c r="AC4" s="187" t="s">
        <v>149</v>
      </c>
      <c r="AD4" s="187" t="s">
        <v>149</v>
      </c>
      <c r="AE4" s="188" t="s">
        <v>160</v>
      </c>
      <c r="AF4" s="187" t="s">
        <v>406</v>
      </c>
    </row>
    <row r="5" spans="1:32" x14ac:dyDescent="0.2">
      <c r="A5" s="3"/>
      <c r="G5" s="51"/>
      <c r="H5" s="61" t="s">
        <v>273</v>
      </c>
      <c r="I5" s="67" t="s">
        <v>90</v>
      </c>
      <c r="J5" s="67" t="s">
        <v>256</v>
      </c>
      <c r="K5" s="166" t="s">
        <v>87</v>
      </c>
      <c r="L5" s="67" t="s">
        <v>261</v>
      </c>
      <c r="M5" s="165" t="s">
        <v>272</v>
      </c>
      <c r="N5" s="67" t="s">
        <v>166</v>
      </c>
      <c r="O5" s="169" t="s">
        <v>4</v>
      </c>
      <c r="P5" s="67" t="s">
        <v>155</v>
      </c>
      <c r="Q5" s="67" t="s">
        <v>154</v>
      </c>
      <c r="R5" s="51"/>
      <c r="S5" s="175">
        <f>$H$32</f>
        <v>0.88888888888888884</v>
      </c>
      <c r="T5" s="179" t="s">
        <v>407</v>
      </c>
      <c r="U5" s="68"/>
      <c r="V5" s="128" t="s">
        <v>90</v>
      </c>
      <c r="W5" s="6" t="s">
        <v>157</v>
      </c>
      <c r="X5" s="19" t="s">
        <v>88</v>
      </c>
      <c r="Y5" s="108" t="s">
        <v>6</v>
      </c>
      <c r="Z5" s="42" t="s">
        <v>87</v>
      </c>
      <c r="AA5" s="68"/>
      <c r="AB5" s="186" t="s">
        <v>54</v>
      </c>
      <c r="AC5" s="187" t="s">
        <v>87</v>
      </c>
      <c r="AD5" s="187" t="s">
        <v>88</v>
      </c>
      <c r="AE5" s="187" t="s">
        <v>90</v>
      </c>
      <c r="AF5" s="188" t="s">
        <v>408</v>
      </c>
    </row>
    <row r="6" spans="1:32" x14ac:dyDescent="0.2">
      <c r="A6" s="3"/>
      <c r="G6" s="51"/>
      <c r="H6" s="2"/>
      <c r="I6" s="167" t="s">
        <v>5</v>
      </c>
      <c r="J6" s="167" t="s">
        <v>5</v>
      </c>
      <c r="K6" s="67" t="s">
        <v>166</v>
      </c>
      <c r="L6" s="67" t="s">
        <v>163</v>
      </c>
      <c r="M6" s="166" t="s">
        <v>87</v>
      </c>
      <c r="N6" s="167" t="s">
        <v>275</v>
      </c>
      <c r="O6" s="167" t="s">
        <v>5</v>
      </c>
      <c r="P6" s="167" t="s">
        <v>5</v>
      </c>
      <c r="Q6" s="167" t="s">
        <v>5</v>
      </c>
      <c r="R6" s="51"/>
      <c r="S6" s="175">
        <f>$H$76</f>
        <v>0.88888888888888884</v>
      </c>
      <c r="T6" s="181" t="s">
        <v>349</v>
      </c>
      <c r="U6" s="184"/>
      <c r="V6" s="16" t="s">
        <v>1</v>
      </c>
      <c r="W6" s="16" t="s">
        <v>5</v>
      </c>
      <c r="X6" s="6" t="s">
        <v>156</v>
      </c>
      <c r="Y6" s="64" t="s">
        <v>4</v>
      </c>
      <c r="Z6" s="6" t="s">
        <v>158</v>
      </c>
      <c r="AA6" s="68"/>
      <c r="AB6" s="186" t="s">
        <v>54</v>
      </c>
      <c r="AC6" s="187" t="s">
        <v>1</v>
      </c>
      <c r="AD6" s="187" t="s">
        <v>1</v>
      </c>
      <c r="AE6" s="187" t="s">
        <v>156</v>
      </c>
      <c r="AF6" s="187" t="s">
        <v>156</v>
      </c>
    </row>
    <row r="7" spans="1:32" x14ac:dyDescent="0.2">
      <c r="A7" s="62"/>
      <c r="B7" s="51"/>
      <c r="C7" s="51"/>
      <c r="D7" s="51"/>
      <c r="E7" s="51"/>
      <c r="F7" s="51"/>
      <c r="G7" s="51"/>
      <c r="H7" s="57"/>
      <c r="I7" s="163"/>
      <c r="J7" s="163"/>
      <c r="K7" s="163"/>
      <c r="L7" s="163"/>
      <c r="M7" s="163"/>
      <c r="N7" s="163"/>
      <c r="O7" s="163"/>
      <c r="P7" s="163"/>
      <c r="Q7" s="163"/>
      <c r="R7" s="51"/>
    </row>
    <row r="8" spans="1:32" x14ac:dyDescent="0.2">
      <c r="A8" s="57" t="s">
        <v>346</v>
      </c>
      <c r="B8" s="42" t="s">
        <v>199</v>
      </c>
      <c r="C8" s="42" t="s">
        <v>153</v>
      </c>
      <c r="D8" s="19" t="s">
        <v>89</v>
      </c>
      <c r="E8" s="64" t="s">
        <v>154</v>
      </c>
      <c r="F8" s="64" t="s">
        <v>256</v>
      </c>
      <c r="G8" s="51"/>
      <c r="H8" s="178">
        <f t="shared" ref="H8:H18" si="0">COUNTIF(I8:Q8, "WIN")/(COUNTIF(I8:Q8, "WIN")+COUNTIF(I8:Q8, "LOSE"))</f>
        <v>1</v>
      </c>
      <c r="I8" s="58" t="s">
        <v>270</v>
      </c>
      <c r="J8" s="58" t="s">
        <v>270</v>
      </c>
      <c r="K8" s="58" t="s">
        <v>270</v>
      </c>
      <c r="L8" s="58" t="s">
        <v>270</v>
      </c>
      <c r="M8" s="58" t="s">
        <v>270</v>
      </c>
      <c r="N8" s="58" t="s">
        <v>270</v>
      </c>
      <c r="O8" s="58" t="s">
        <v>270</v>
      </c>
      <c r="P8" s="58" t="s">
        <v>270</v>
      </c>
      <c r="Q8" s="58" t="s">
        <v>270</v>
      </c>
      <c r="R8" s="51"/>
      <c r="S8" s="68"/>
      <c r="T8" s="62" t="s">
        <v>392</v>
      </c>
      <c r="U8" s="62"/>
      <c r="V8" s="62" t="s">
        <v>393</v>
      </c>
      <c r="W8" s="62" t="s">
        <v>394</v>
      </c>
      <c r="X8" s="62" t="s">
        <v>395</v>
      </c>
      <c r="Y8" s="62" t="s">
        <v>396</v>
      </c>
      <c r="Z8" s="62" t="s">
        <v>397</v>
      </c>
      <c r="AA8" s="62"/>
      <c r="AB8" s="53" t="s">
        <v>398</v>
      </c>
      <c r="AC8" s="62" t="s">
        <v>399</v>
      </c>
      <c r="AD8" s="62" t="s">
        <v>400</v>
      </c>
      <c r="AE8" s="62" t="s">
        <v>401</v>
      </c>
      <c r="AF8" s="62" t="s">
        <v>402</v>
      </c>
    </row>
    <row r="9" spans="1:32" x14ac:dyDescent="0.2">
      <c r="A9" s="195" t="s">
        <v>346</v>
      </c>
      <c r="B9" s="42" t="s">
        <v>199</v>
      </c>
      <c r="C9" s="19" t="s">
        <v>89</v>
      </c>
      <c r="D9" s="64" t="s">
        <v>154</v>
      </c>
      <c r="E9" s="64" t="s">
        <v>256</v>
      </c>
      <c r="F9" s="19" t="s">
        <v>5</v>
      </c>
      <c r="G9" s="51"/>
      <c r="H9" s="178">
        <f t="shared" si="0"/>
        <v>1</v>
      </c>
      <c r="I9" s="58" t="s">
        <v>270</v>
      </c>
      <c r="J9" s="58" t="s">
        <v>270</v>
      </c>
      <c r="K9" s="58" t="s">
        <v>270</v>
      </c>
      <c r="L9" s="58" t="s">
        <v>270</v>
      </c>
      <c r="M9" s="58" t="s">
        <v>270</v>
      </c>
      <c r="N9" s="58" t="s">
        <v>270</v>
      </c>
      <c r="O9" s="58" t="s">
        <v>270</v>
      </c>
      <c r="P9" s="58" t="s">
        <v>270</v>
      </c>
      <c r="Q9" s="58" t="s">
        <v>270</v>
      </c>
      <c r="R9" s="51"/>
      <c r="S9" s="175">
        <f>$H$9</f>
        <v>1</v>
      </c>
      <c r="T9" s="179" t="s">
        <v>346</v>
      </c>
      <c r="U9" s="179"/>
      <c r="V9" s="42" t="s">
        <v>199</v>
      </c>
      <c r="W9" s="42" t="s">
        <v>153</v>
      </c>
      <c r="X9" s="19" t="s">
        <v>89</v>
      </c>
      <c r="Y9" s="64" t="s">
        <v>154</v>
      </c>
      <c r="Z9" s="64" t="s">
        <v>256</v>
      </c>
      <c r="AA9" s="68"/>
      <c r="AB9" s="186" t="s">
        <v>54</v>
      </c>
      <c r="AC9" s="187" t="s">
        <v>199</v>
      </c>
      <c r="AD9" s="187" t="s">
        <v>199</v>
      </c>
      <c r="AE9" s="189" t="s">
        <v>82</v>
      </c>
      <c r="AF9" s="187" t="s">
        <v>306</v>
      </c>
    </row>
    <row r="10" spans="1:32" x14ac:dyDescent="0.2">
      <c r="A10" s="195" t="s">
        <v>346</v>
      </c>
      <c r="B10" s="42" t="s">
        <v>199</v>
      </c>
      <c r="C10" s="19" t="s">
        <v>89</v>
      </c>
      <c r="D10" s="64" t="s">
        <v>154</v>
      </c>
      <c r="E10" s="64" t="s">
        <v>256</v>
      </c>
      <c r="F10" s="19" t="s">
        <v>151</v>
      </c>
      <c r="G10" s="51"/>
      <c r="H10" s="178">
        <f t="shared" si="0"/>
        <v>1</v>
      </c>
      <c r="I10" s="58" t="s">
        <v>270</v>
      </c>
      <c r="J10" s="58" t="s">
        <v>270</v>
      </c>
      <c r="K10" s="58" t="s">
        <v>270</v>
      </c>
      <c r="L10" s="58" t="s">
        <v>270</v>
      </c>
      <c r="M10" s="58" t="s">
        <v>270</v>
      </c>
      <c r="N10" s="58" t="s">
        <v>270</v>
      </c>
      <c r="O10" s="58" t="s">
        <v>270</v>
      </c>
      <c r="P10" s="58" t="s">
        <v>270</v>
      </c>
      <c r="Q10" s="58" t="s">
        <v>270</v>
      </c>
      <c r="R10" s="51"/>
      <c r="S10" s="65">
        <f>$H$23</f>
        <v>0.88888888888888884</v>
      </c>
      <c r="T10" s="179" t="s">
        <v>403</v>
      </c>
      <c r="U10" s="68"/>
      <c r="V10" s="16" t="s">
        <v>94</v>
      </c>
      <c r="W10" s="42" t="s">
        <v>10</v>
      </c>
      <c r="X10" s="6" t="s">
        <v>348</v>
      </c>
      <c r="Y10" s="6" t="s">
        <v>201</v>
      </c>
      <c r="Z10" s="6" t="s">
        <v>200</v>
      </c>
      <c r="AA10" s="51"/>
      <c r="AB10" s="186" t="s">
        <v>54</v>
      </c>
      <c r="AC10" s="187" t="s">
        <v>409</v>
      </c>
      <c r="AD10" s="187" t="s">
        <v>94</v>
      </c>
      <c r="AE10" s="187" t="s">
        <v>348</v>
      </c>
      <c r="AF10" s="189" t="s">
        <v>82</v>
      </c>
    </row>
    <row r="11" spans="1:32" x14ac:dyDescent="0.2">
      <c r="A11" s="57" t="s">
        <v>346</v>
      </c>
      <c r="B11" s="42" t="s">
        <v>199</v>
      </c>
      <c r="C11" s="19" t="s">
        <v>89</v>
      </c>
      <c r="D11" s="64" t="s">
        <v>154</v>
      </c>
      <c r="E11" s="64" t="s">
        <v>256</v>
      </c>
      <c r="F11" s="19" t="s">
        <v>151</v>
      </c>
      <c r="G11" s="51"/>
      <c r="H11" s="178">
        <f t="shared" si="0"/>
        <v>1</v>
      </c>
      <c r="I11" s="58" t="s">
        <v>270</v>
      </c>
      <c r="J11" s="58" t="s">
        <v>270</v>
      </c>
      <c r="K11" s="58" t="s">
        <v>270</v>
      </c>
      <c r="L11" s="58" t="s">
        <v>270</v>
      </c>
      <c r="M11" s="58" t="s">
        <v>270</v>
      </c>
      <c r="N11" s="58" t="s">
        <v>270</v>
      </c>
      <c r="O11" s="58" t="s">
        <v>270</v>
      </c>
      <c r="P11" s="58" t="s">
        <v>270</v>
      </c>
      <c r="Q11" s="58" t="s">
        <v>270</v>
      </c>
      <c r="S11" s="175">
        <f>$H$49</f>
        <v>0.88888888888888884</v>
      </c>
      <c r="T11" s="179" t="s">
        <v>405</v>
      </c>
      <c r="U11" s="179"/>
      <c r="V11" s="42" t="s">
        <v>149</v>
      </c>
      <c r="W11" s="19" t="s">
        <v>97</v>
      </c>
      <c r="X11" s="64" t="s">
        <v>160</v>
      </c>
      <c r="Y11" s="128" t="s">
        <v>261</v>
      </c>
      <c r="Z11" s="128" t="s">
        <v>164</v>
      </c>
      <c r="AA11" s="68"/>
      <c r="AB11" s="186" t="s">
        <v>54</v>
      </c>
      <c r="AC11" s="187" t="s">
        <v>149</v>
      </c>
      <c r="AD11" s="187" t="s">
        <v>149</v>
      </c>
      <c r="AE11" s="188" t="s">
        <v>160</v>
      </c>
      <c r="AF11" s="187" t="s">
        <v>406</v>
      </c>
    </row>
    <row r="12" spans="1:32" x14ac:dyDescent="0.2">
      <c r="A12" s="57" t="s">
        <v>346</v>
      </c>
      <c r="B12" s="19" t="s">
        <v>1</v>
      </c>
      <c r="C12" s="19" t="s">
        <v>105</v>
      </c>
      <c r="D12" s="64" t="s">
        <v>154</v>
      </c>
      <c r="E12" s="64" t="s">
        <v>256</v>
      </c>
      <c r="F12" s="14" t="s">
        <v>202</v>
      </c>
      <c r="G12" s="51"/>
      <c r="H12" s="178">
        <f t="shared" si="0"/>
        <v>1</v>
      </c>
      <c r="I12" s="58" t="s">
        <v>270</v>
      </c>
      <c r="J12" s="58" t="s">
        <v>270</v>
      </c>
      <c r="K12" s="58" t="s">
        <v>270</v>
      </c>
      <c r="L12" s="58" t="s">
        <v>270</v>
      </c>
      <c r="M12" s="58" t="s">
        <v>270</v>
      </c>
      <c r="N12" s="58" t="s">
        <v>270</v>
      </c>
      <c r="O12" s="58" t="s">
        <v>270</v>
      </c>
      <c r="P12" s="58" t="s">
        <v>270</v>
      </c>
      <c r="Q12" s="58" t="s">
        <v>270</v>
      </c>
      <c r="S12" s="175">
        <f>$H$32</f>
        <v>0.88888888888888884</v>
      </c>
      <c r="T12" s="179" t="s">
        <v>407</v>
      </c>
      <c r="U12" s="68"/>
      <c r="V12" s="128" t="s">
        <v>90</v>
      </c>
      <c r="W12" s="6" t="s">
        <v>157</v>
      </c>
      <c r="X12" s="19" t="s">
        <v>88</v>
      </c>
      <c r="Y12" s="108" t="s">
        <v>6</v>
      </c>
      <c r="Z12" s="42" t="s">
        <v>87</v>
      </c>
      <c r="AA12" s="68"/>
      <c r="AB12" s="186" t="s">
        <v>54</v>
      </c>
      <c r="AC12" s="187" t="s">
        <v>87</v>
      </c>
      <c r="AD12" s="187" t="s">
        <v>88</v>
      </c>
      <c r="AE12" s="187" t="s">
        <v>90</v>
      </c>
      <c r="AF12" s="188" t="s">
        <v>408</v>
      </c>
    </row>
    <row r="13" spans="1:32" x14ac:dyDescent="0.2">
      <c r="A13" s="57" t="s">
        <v>346</v>
      </c>
      <c r="B13" s="42" t="s">
        <v>199</v>
      </c>
      <c r="C13" s="19" t="s">
        <v>89</v>
      </c>
      <c r="D13" s="64" t="s">
        <v>154</v>
      </c>
      <c r="E13" s="64" t="s">
        <v>256</v>
      </c>
      <c r="F13" s="19" t="s">
        <v>151</v>
      </c>
      <c r="G13" s="51"/>
      <c r="H13" s="178">
        <f t="shared" si="0"/>
        <v>0.88888888888888884</v>
      </c>
      <c r="I13" s="66" t="s">
        <v>270</v>
      </c>
      <c r="J13" s="66" t="s">
        <v>270</v>
      </c>
      <c r="K13" s="66" t="s">
        <v>270</v>
      </c>
      <c r="L13" s="67" t="s">
        <v>273</v>
      </c>
      <c r="M13" s="66" t="s">
        <v>270</v>
      </c>
      <c r="N13" s="66" t="s">
        <v>270</v>
      </c>
      <c r="O13" s="66" t="s">
        <v>270</v>
      </c>
      <c r="P13" s="66" t="s">
        <v>270</v>
      </c>
      <c r="Q13" s="66" t="s">
        <v>270</v>
      </c>
      <c r="S13" s="175">
        <f>$H$76</f>
        <v>0.88888888888888884</v>
      </c>
      <c r="T13" s="181" t="s">
        <v>349</v>
      </c>
      <c r="U13" s="184"/>
      <c r="V13" s="16" t="s">
        <v>1</v>
      </c>
      <c r="W13" s="16" t="s">
        <v>5</v>
      </c>
      <c r="X13" s="6" t="s">
        <v>156</v>
      </c>
      <c r="Y13" s="64" t="s">
        <v>4</v>
      </c>
      <c r="Z13" s="6" t="s">
        <v>158</v>
      </c>
      <c r="AA13" s="68"/>
      <c r="AB13" s="186" t="s">
        <v>54</v>
      </c>
      <c r="AC13" s="187" t="s">
        <v>1</v>
      </c>
      <c r="AD13" s="187" t="s">
        <v>1</v>
      </c>
      <c r="AE13" s="187" t="s">
        <v>156</v>
      </c>
      <c r="AF13" s="187" t="s">
        <v>156</v>
      </c>
    </row>
    <row r="14" spans="1:32" x14ac:dyDescent="0.2">
      <c r="A14" s="57" t="s">
        <v>346</v>
      </c>
      <c r="B14" s="42" t="s">
        <v>199</v>
      </c>
      <c r="C14" s="19" t="s">
        <v>89</v>
      </c>
      <c r="D14" s="64" t="s">
        <v>154</v>
      </c>
      <c r="E14" s="64" t="s">
        <v>256</v>
      </c>
      <c r="F14" s="19" t="s">
        <v>151</v>
      </c>
      <c r="G14" s="51"/>
      <c r="H14" s="65">
        <f t="shared" si="0"/>
        <v>0.8</v>
      </c>
      <c r="I14" s="58" t="s">
        <v>270</v>
      </c>
      <c r="J14" s="183"/>
      <c r="K14" s="183"/>
      <c r="L14" s="183"/>
      <c r="M14" s="183"/>
      <c r="N14" s="58" t="s">
        <v>270</v>
      </c>
      <c r="O14" s="58" t="s">
        <v>270</v>
      </c>
      <c r="P14" s="58" t="s">
        <v>270</v>
      </c>
      <c r="Q14" s="60" t="s">
        <v>273</v>
      </c>
      <c r="AB14" s="5"/>
    </row>
    <row r="15" spans="1:32" x14ac:dyDescent="0.2">
      <c r="A15" s="57" t="s">
        <v>346</v>
      </c>
      <c r="B15" s="42" t="s">
        <v>199</v>
      </c>
      <c r="C15" s="19" t="s">
        <v>89</v>
      </c>
      <c r="D15" s="64" t="s">
        <v>154</v>
      </c>
      <c r="E15" s="64" t="s">
        <v>256</v>
      </c>
      <c r="F15" s="19" t="s">
        <v>151</v>
      </c>
      <c r="G15" s="51"/>
      <c r="H15" s="65">
        <f t="shared" si="0"/>
        <v>0.8</v>
      </c>
      <c r="I15" s="61" t="s">
        <v>273</v>
      </c>
      <c r="J15" s="183"/>
      <c r="K15" s="183"/>
      <c r="L15" s="183"/>
      <c r="M15" s="183"/>
      <c r="N15" s="58" t="s">
        <v>270</v>
      </c>
      <c r="O15" s="58" t="s">
        <v>270</v>
      </c>
      <c r="P15" s="58" t="s">
        <v>270</v>
      </c>
      <c r="Q15" s="58" t="s">
        <v>270</v>
      </c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</row>
    <row r="16" spans="1:32" x14ac:dyDescent="0.2">
      <c r="A16" s="57" t="s">
        <v>346</v>
      </c>
      <c r="B16" s="42" t="s">
        <v>199</v>
      </c>
      <c r="C16" s="19" t="s">
        <v>89</v>
      </c>
      <c r="D16" s="64" t="s">
        <v>154</v>
      </c>
      <c r="E16" s="64" t="s">
        <v>256</v>
      </c>
      <c r="F16" s="19" t="s">
        <v>151</v>
      </c>
      <c r="G16" s="51"/>
      <c r="H16" s="65">
        <f t="shared" si="0"/>
        <v>0.6</v>
      </c>
      <c r="I16" s="61" t="s">
        <v>273</v>
      </c>
      <c r="J16" s="183"/>
      <c r="K16" s="183"/>
      <c r="L16" s="183"/>
      <c r="M16" s="183"/>
      <c r="N16" s="58" t="s">
        <v>270</v>
      </c>
      <c r="O16" s="58" t="s">
        <v>270</v>
      </c>
      <c r="P16" s="58" t="s">
        <v>270</v>
      </c>
      <c r="Q16" s="60" t="s">
        <v>273</v>
      </c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</row>
    <row r="17" spans="1:17" x14ac:dyDescent="0.2">
      <c r="A17" s="57" t="s">
        <v>346</v>
      </c>
      <c r="B17" s="42" t="s">
        <v>199</v>
      </c>
      <c r="C17" s="19" t="s">
        <v>89</v>
      </c>
      <c r="D17" s="64" t="s">
        <v>154</v>
      </c>
      <c r="E17" s="64" t="s">
        <v>256</v>
      </c>
      <c r="F17" s="19" t="s">
        <v>151</v>
      </c>
      <c r="G17" s="51"/>
      <c r="H17" s="65">
        <f t="shared" si="0"/>
        <v>0.6</v>
      </c>
      <c r="I17" s="61" t="s">
        <v>273</v>
      </c>
      <c r="J17" s="183"/>
      <c r="K17" s="183"/>
      <c r="L17" s="183"/>
      <c r="M17" s="183"/>
      <c r="N17" s="58" t="s">
        <v>270</v>
      </c>
      <c r="O17" s="58" t="s">
        <v>270</v>
      </c>
      <c r="P17" s="58" t="s">
        <v>270</v>
      </c>
      <c r="Q17" s="60" t="s">
        <v>273</v>
      </c>
    </row>
    <row r="18" spans="1:17" x14ac:dyDescent="0.2">
      <c r="A18" s="57" t="s">
        <v>346</v>
      </c>
      <c r="B18" s="42" t="s">
        <v>199</v>
      </c>
      <c r="C18" s="19" t="s">
        <v>89</v>
      </c>
      <c r="D18" s="64" t="s">
        <v>154</v>
      </c>
      <c r="E18" s="64" t="s">
        <v>256</v>
      </c>
      <c r="F18" s="19" t="s">
        <v>151</v>
      </c>
      <c r="G18" s="51"/>
      <c r="H18" s="65">
        <f t="shared" si="0"/>
        <v>0.6</v>
      </c>
      <c r="I18" s="61" t="s">
        <v>273</v>
      </c>
      <c r="J18" s="183"/>
      <c r="K18" s="183"/>
      <c r="L18" s="183"/>
      <c r="M18" s="183"/>
      <c r="N18" s="58" t="s">
        <v>270</v>
      </c>
      <c r="O18" s="58" t="s">
        <v>270</v>
      </c>
      <c r="P18" s="58" t="s">
        <v>270</v>
      </c>
      <c r="Q18" s="61" t="s">
        <v>273</v>
      </c>
    </row>
    <row r="19" spans="1:17" x14ac:dyDescent="0.2">
      <c r="A19" s="57"/>
      <c r="B19" s="51"/>
      <c r="C19" s="51"/>
      <c r="D19" s="51"/>
      <c r="E19" s="51"/>
      <c r="F19" s="51"/>
      <c r="G19" s="51"/>
      <c r="H19" s="57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7" x14ac:dyDescent="0.2">
      <c r="A20" s="195" t="s">
        <v>403</v>
      </c>
      <c r="B20" s="108" t="s">
        <v>202</v>
      </c>
      <c r="C20" s="42" t="s">
        <v>153</v>
      </c>
      <c r="D20" s="19" t="s">
        <v>150</v>
      </c>
      <c r="E20" s="6" t="s">
        <v>348</v>
      </c>
      <c r="F20" s="6" t="s">
        <v>200</v>
      </c>
      <c r="H20" s="178">
        <f t="shared" ref="H20:H26" si="1">COUNTIF(I20:Q20, "WIN")/(COUNTIF(I20:Q20, "WIN")+COUNTIF(I20:Q20, "LOSE"))</f>
        <v>0.88888888888888884</v>
      </c>
      <c r="I20" s="58" t="s">
        <v>270</v>
      </c>
      <c r="J20" s="58" t="s">
        <v>270</v>
      </c>
      <c r="K20" s="61" t="s">
        <v>273</v>
      </c>
      <c r="L20" s="58" t="s">
        <v>270</v>
      </c>
      <c r="M20" s="58" t="s">
        <v>270</v>
      </c>
      <c r="N20" s="58" t="s">
        <v>270</v>
      </c>
      <c r="O20" s="58" t="s">
        <v>270</v>
      </c>
      <c r="P20" s="58" t="s">
        <v>270</v>
      </c>
      <c r="Q20" s="58" t="s">
        <v>270</v>
      </c>
    </row>
    <row r="21" spans="1:17" x14ac:dyDescent="0.2">
      <c r="A21" s="57" t="s">
        <v>403</v>
      </c>
      <c r="B21" s="19" t="s">
        <v>378</v>
      </c>
      <c r="C21" s="42" t="s">
        <v>10</v>
      </c>
      <c r="D21" s="42" t="s">
        <v>375</v>
      </c>
      <c r="E21" s="6" t="s">
        <v>348</v>
      </c>
      <c r="F21" s="6" t="s">
        <v>200</v>
      </c>
      <c r="H21" s="178">
        <f t="shared" si="1"/>
        <v>0.66666666666666663</v>
      </c>
      <c r="I21" s="58" t="s">
        <v>270</v>
      </c>
      <c r="J21" s="61" t="s">
        <v>273</v>
      </c>
      <c r="K21" s="61" t="s">
        <v>273</v>
      </c>
      <c r="L21" s="58" t="s">
        <v>270</v>
      </c>
      <c r="M21" s="58" t="s">
        <v>270</v>
      </c>
      <c r="N21" s="58" t="s">
        <v>270</v>
      </c>
      <c r="O21" s="58" t="s">
        <v>270</v>
      </c>
      <c r="P21" s="58" t="s">
        <v>270</v>
      </c>
      <c r="Q21" s="61" t="s">
        <v>273</v>
      </c>
    </row>
    <row r="22" spans="1:17" x14ac:dyDescent="0.2">
      <c r="A22" s="195" t="s">
        <v>403</v>
      </c>
      <c r="B22" s="19" t="s">
        <v>150</v>
      </c>
      <c r="C22" s="42" t="s">
        <v>153</v>
      </c>
      <c r="D22" s="6" t="s">
        <v>348</v>
      </c>
      <c r="E22" s="6" t="s">
        <v>201</v>
      </c>
      <c r="F22" s="6" t="s">
        <v>200</v>
      </c>
      <c r="H22" s="178">
        <f t="shared" si="1"/>
        <v>1</v>
      </c>
      <c r="I22" s="58" t="s">
        <v>270</v>
      </c>
      <c r="J22" s="58" t="s">
        <v>270</v>
      </c>
      <c r="K22" s="58" t="s">
        <v>270</v>
      </c>
      <c r="L22" s="58" t="s">
        <v>270</v>
      </c>
      <c r="M22" s="58" t="s">
        <v>270</v>
      </c>
      <c r="N22" s="58" t="s">
        <v>270</v>
      </c>
      <c r="O22" s="58" t="s">
        <v>270</v>
      </c>
      <c r="P22" s="58" t="s">
        <v>270</v>
      </c>
      <c r="Q22" s="58" t="s">
        <v>270</v>
      </c>
    </row>
    <row r="23" spans="1:17" x14ac:dyDescent="0.2">
      <c r="A23" s="195" t="s">
        <v>403</v>
      </c>
      <c r="B23" s="16" t="s">
        <v>94</v>
      </c>
      <c r="C23" s="42" t="s">
        <v>10</v>
      </c>
      <c r="D23" s="6" t="s">
        <v>348</v>
      </c>
      <c r="E23" s="6" t="s">
        <v>201</v>
      </c>
      <c r="F23" s="6" t="s">
        <v>200</v>
      </c>
      <c r="H23" s="178">
        <f t="shared" si="1"/>
        <v>0.88888888888888884</v>
      </c>
      <c r="I23" s="58" t="s">
        <v>270</v>
      </c>
      <c r="J23" s="58" t="s">
        <v>270</v>
      </c>
      <c r="K23" s="61" t="s">
        <v>273</v>
      </c>
      <c r="L23" s="58" t="s">
        <v>270</v>
      </c>
      <c r="M23" s="58" t="s">
        <v>270</v>
      </c>
      <c r="N23" s="58" t="s">
        <v>270</v>
      </c>
      <c r="O23" s="58" t="s">
        <v>270</v>
      </c>
      <c r="P23" s="58" t="s">
        <v>270</v>
      </c>
      <c r="Q23" s="58" t="s">
        <v>270</v>
      </c>
    </row>
    <row r="24" spans="1:17" x14ac:dyDescent="0.2">
      <c r="A24" s="57" t="s">
        <v>403</v>
      </c>
      <c r="B24" s="42" t="s">
        <v>149</v>
      </c>
      <c r="C24" s="14" t="s">
        <v>153</v>
      </c>
      <c r="D24" s="16" t="s">
        <v>94</v>
      </c>
      <c r="E24" s="6" t="s">
        <v>348</v>
      </c>
      <c r="F24" s="6" t="s">
        <v>210</v>
      </c>
      <c r="G24" s="51"/>
      <c r="H24" s="178">
        <f t="shared" si="1"/>
        <v>1</v>
      </c>
      <c r="I24" s="66" t="s">
        <v>270</v>
      </c>
      <c r="J24" s="66" t="s">
        <v>270</v>
      </c>
      <c r="K24" s="66" t="s">
        <v>270</v>
      </c>
      <c r="L24" s="66" t="s">
        <v>270</v>
      </c>
      <c r="M24" s="66" t="s">
        <v>270</v>
      </c>
      <c r="N24" s="66" t="s">
        <v>270</v>
      </c>
      <c r="O24" s="66" t="s">
        <v>270</v>
      </c>
      <c r="P24" s="66" t="s">
        <v>270</v>
      </c>
      <c r="Q24" s="66" t="s">
        <v>270</v>
      </c>
    </row>
    <row r="25" spans="1:17" x14ac:dyDescent="0.2">
      <c r="A25" s="57" t="s">
        <v>403</v>
      </c>
      <c r="B25" s="14" t="s">
        <v>9</v>
      </c>
      <c r="C25" s="14" t="s">
        <v>202</v>
      </c>
      <c r="D25" s="16" t="s">
        <v>94</v>
      </c>
      <c r="E25" s="6" t="s">
        <v>348</v>
      </c>
      <c r="F25" s="16" t="s">
        <v>281</v>
      </c>
      <c r="G25" s="51"/>
      <c r="H25" s="178">
        <f t="shared" si="1"/>
        <v>0.88888888888888884</v>
      </c>
      <c r="I25" s="58" t="s">
        <v>270</v>
      </c>
      <c r="J25" s="58" t="s">
        <v>270</v>
      </c>
      <c r="K25" s="67" t="s">
        <v>273</v>
      </c>
      <c r="L25" s="58" t="s">
        <v>270</v>
      </c>
      <c r="M25" s="58" t="s">
        <v>270</v>
      </c>
      <c r="N25" s="58" t="s">
        <v>270</v>
      </c>
      <c r="O25" s="58" t="s">
        <v>270</v>
      </c>
      <c r="P25" s="58" t="s">
        <v>270</v>
      </c>
      <c r="Q25" s="58" t="s">
        <v>270</v>
      </c>
    </row>
    <row r="26" spans="1:17" x14ac:dyDescent="0.2">
      <c r="A26" s="57" t="s">
        <v>403</v>
      </c>
      <c r="B26" s="14" t="s">
        <v>9</v>
      </c>
      <c r="C26" s="14" t="s">
        <v>202</v>
      </c>
      <c r="D26" s="16" t="s">
        <v>94</v>
      </c>
      <c r="E26" s="6" t="s">
        <v>348</v>
      </c>
      <c r="F26" s="42" t="s">
        <v>375</v>
      </c>
      <c r="G26" s="51"/>
      <c r="H26" s="178">
        <f t="shared" si="1"/>
        <v>0.88888888888888884</v>
      </c>
      <c r="I26" s="58" t="s">
        <v>270</v>
      </c>
      <c r="J26" s="58" t="s">
        <v>270</v>
      </c>
      <c r="K26" s="67" t="s">
        <v>273</v>
      </c>
      <c r="L26" s="58" t="s">
        <v>270</v>
      </c>
      <c r="M26" s="58" t="s">
        <v>270</v>
      </c>
      <c r="N26" s="58" t="s">
        <v>270</v>
      </c>
      <c r="O26" s="58" t="s">
        <v>270</v>
      </c>
      <c r="P26" s="58" t="s">
        <v>270</v>
      </c>
      <c r="Q26" s="58" t="s">
        <v>270</v>
      </c>
    </row>
    <row r="27" spans="1:17" x14ac:dyDescent="0.2">
      <c r="A27" s="57"/>
      <c r="B27" s="51"/>
      <c r="C27" s="51"/>
      <c r="D27" s="51"/>
      <c r="E27" s="51"/>
      <c r="F27" s="51"/>
      <c r="G27" s="51"/>
      <c r="H27" s="57"/>
      <c r="I27" s="163"/>
      <c r="J27" s="163"/>
      <c r="K27" s="163"/>
      <c r="L27" s="163"/>
      <c r="M27" s="163"/>
      <c r="N27" s="163"/>
      <c r="O27" s="163"/>
      <c r="P27" s="163"/>
      <c r="Q27" s="163"/>
    </row>
    <row r="28" spans="1:17" x14ac:dyDescent="0.2">
      <c r="A28" s="195" t="s">
        <v>407</v>
      </c>
      <c r="B28" s="128" t="s">
        <v>90</v>
      </c>
      <c r="C28" s="6" t="s">
        <v>91</v>
      </c>
      <c r="D28" s="19" t="s">
        <v>88</v>
      </c>
      <c r="E28" s="108" t="s">
        <v>10</v>
      </c>
      <c r="F28" s="42" t="s">
        <v>87</v>
      </c>
      <c r="G28" s="51"/>
      <c r="H28" s="178">
        <f t="shared" ref="H28:H46" si="2">COUNTIF(I28:Q28, "WIN")/(COUNTIF(I28:Q28, "WIN")+COUNTIF(I28:Q28, "LOSE"))</f>
        <v>0.88888888888888884</v>
      </c>
      <c r="I28" s="58" t="s">
        <v>270</v>
      </c>
      <c r="J28" s="58" t="s">
        <v>270</v>
      </c>
      <c r="K28" s="67" t="s">
        <v>273</v>
      </c>
      <c r="L28" s="58" t="s">
        <v>270</v>
      </c>
      <c r="M28" s="58" t="s">
        <v>270</v>
      </c>
      <c r="N28" s="58" t="s">
        <v>270</v>
      </c>
      <c r="O28" s="58" t="s">
        <v>270</v>
      </c>
      <c r="P28" s="58" t="s">
        <v>270</v>
      </c>
      <c r="Q28" s="58" t="s">
        <v>270</v>
      </c>
    </row>
    <row r="29" spans="1:17" x14ac:dyDescent="0.2">
      <c r="A29" s="195" t="s">
        <v>407</v>
      </c>
      <c r="B29" s="128" t="s">
        <v>90</v>
      </c>
      <c r="C29" s="6" t="s">
        <v>155</v>
      </c>
      <c r="D29" s="19" t="s">
        <v>88</v>
      </c>
      <c r="E29" s="108" t="s">
        <v>6</v>
      </c>
      <c r="F29" s="42" t="s">
        <v>87</v>
      </c>
      <c r="G29" s="51"/>
      <c r="H29" s="178">
        <f t="shared" si="2"/>
        <v>0.88888888888888884</v>
      </c>
      <c r="I29" s="58" t="s">
        <v>270</v>
      </c>
      <c r="J29" s="58" t="s">
        <v>270</v>
      </c>
      <c r="K29" s="67" t="s">
        <v>273</v>
      </c>
      <c r="L29" s="58" t="s">
        <v>270</v>
      </c>
      <c r="M29" s="58" t="s">
        <v>270</v>
      </c>
      <c r="N29" s="58" t="s">
        <v>270</v>
      </c>
      <c r="O29" s="58" t="s">
        <v>270</v>
      </c>
      <c r="P29" s="58" t="s">
        <v>270</v>
      </c>
      <c r="Q29" s="58" t="s">
        <v>270</v>
      </c>
    </row>
    <row r="30" spans="1:17" x14ac:dyDescent="0.2">
      <c r="A30" s="57" t="s">
        <v>407</v>
      </c>
      <c r="B30" s="128" t="s">
        <v>90</v>
      </c>
      <c r="C30" s="19" t="s">
        <v>150</v>
      </c>
      <c r="D30" s="19" t="s">
        <v>151</v>
      </c>
      <c r="E30" s="108" t="s">
        <v>213</v>
      </c>
      <c r="F30" s="42" t="s">
        <v>87</v>
      </c>
      <c r="G30" s="51"/>
      <c r="H30" s="178">
        <f t="shared" si="2"/>
        <v>1</v>
      </c>
      <c r="I30" s="58" t="s">
        <v>270</v>
      </c>
      <c r="J30" s="58" t="s">
        <v>270</v>
      </c>
      <c r="K30" s="58" t="s">
        <v>270</v>
      </c>
      <c r="L30" s="58" t="s">
        <v>270</v>
      </c>
      <c r="M30" s="58" t="s">
        <v>270</v>
      </c>
      <c r="N30" s="58" t="s">
        <v>270</v>
      </c>
      <c r="O30" s="58" t="s">
        <v>270</v>
      </c>
      <c r="P30" s="58" t="s">
        <v>270</v>
      </c>
      <c r="Q30" s="58" t="s">
        <v>270</v>
      </c>
    </row>
    <row r="31" spans="1:17" x14ac:dyDescent="0.2">
      <c r="A31" s="57" t="s">
        <v>407</v>
      </c>
      <c r="B31" s="128" t="s">
        <v>90</v>
      </c>
      <c r="C31" s="19" t="s">
        <v>88</v>
      </c>
      <c r="D31" s="19" t="s">
        <v>150</v>
      </c>
      <c r="E31" s="108" t="s">
        <v>213</v>
      </c>
      <c r="F31" s="42" t="s">
        <v>87</v>
      </c>
      <c r="G31" s="51"/>
      <c r="H31" s="178">
        <f t="shared" si="2"/>
        <v>0.88888888888888884</v>
      </c>
      <c r="I31" s="58" t="s">
        <v>270</v>
      </c>
      <c r="J31" s="58" t="s">
        <v>270</v>
      </c>
      <c r="K31" s="67" t="s">
        <v>273</v>
      </c>
      <c r="L31" s="58" t="s">
        <v>270</v>
      </c>
      <c r="M31" s="58" t="s">
        <v>270</v>
      </c>
      <c r="N31" s="58" t="s">
        <v>270</v>
      </c>
      <c r="O31" s="58" t="s">
        <v>270</v>
      </c>
      <c r="P31" s="58" t="s">
        <v>270</v>
      </c>
      <c r="Q31" s="58" t="s">
        <v>270</v>
      </c>
    </row>
    <row r="32" spans="1:17" x14ac:dyDescent="0.2">
      <c r="A32" s="195" t="s">
        <v>407</v>
      </c>
      <c r="B32" s="128" t="s">
        <v>90</v>
      </c>
      <c r="C32" s="6" t="s">
        <v>157</v>
      </c>
      <c r="D32" s="19" t="s">
        <v>88</v>
      </c>
      <c r="E32" s="108" t="s">
        <v>6</v>
      </c>
      <c r="F32" s="42" t="s">
        <v>87</v>
      </c>
      <c r="G32" s="51"/>
      <c r="H32" s="178">
        <f t="shared" si="2"/>
        <v>0.88888888888888884</v>
      </c>
      <c r="I32" s="58" t="s">
        <v>270</v>
      </c>
      <c r="J32" s="58" t="s">
        <v>270</v>
      </c>
      <c r="K32" s="67" t="s">
        <v>273</v>
      </c>
      <c r="L32" s="58" t="s">
        <v>270</v>
      </c>
      <c r="M32" s="58" t="s">
        <v>270</v>
      </c>
      <c r="N32" s="58" t="s">
        <v>270</v>
      </c>
      <c r="O32" s="58" t="s">
        <v>270</v>
      </c>
      <c r="P32" s="58" t="s">
        <v>270</v>
      </c>
      <c r="Q32" s="58" t="s">
        <v>270</v>
      </c>
    </row>
    <row r="33" spans="1:17" x14ac:dyDescent="0.2">
      <c r="A33" s="57" t="s">
        <v>407</v>
      </c>
      <c r="B33" s="14" t="s">
        <v>9</v>
      </c>
      <c r="C33" s="14" t="s">
        <v>202</v>
      </c>
      <c r="D33" s="6" t="s">
        <v>90</v>
      </c>
      <c r="E33" s="6" t="s">
        <v>284</v>
      </c>
      <c r="F33" s="16" t="s">
        <v>410</v>
      </c>
      <c r="G33" s="51"/>
      <c r="H33" s="178">
        <f t="shared" si="2"/>
        <v>0.77777777777777779</v>
      </c>
      <c r="I33" s="136" t="s">
        <v>270</v>
      </c>
      <c r="J33" s="66" t="s">
        <v>270</v>
      </c>
      <c r="K33" s="67" t="s">
        <v>273</v>
      </c>
      <c r="L33" s="67" t="s">
        <v>273</v>
      </c>
      <c r="M33" s="66" t="s">
        <v>270</v>
      </c>
      <c r="N33" s="66" t="s">
        <v>270</v>
      </c>
      <c r="O33" s="66" t="s">
        <v>270</v>
      </c>
      <c r="P33" s="66" t="s">
        <v>270</v>
      </c>
      <c r="Q33" s="66" t="s">
        <v>270</v>
      </c>
    </row>
    <row r="34" spans="1:17" x14ac:dyDescent="0.2">
      <c r="A34" s="57" t="s">
        <v>90</v>
      </c>
      <c r="B34" s="42" t="s">
        <v>10</v>
      </c>
      <c r="C34" s="42" t="s">
        <v>202</v>
      </c>
      <c r="D34" s="64" t="s">
        <v>90</v>
      </c>
      <c r="E34" s="64" t="s">
        <v>210</v>
      </c>
      <c r="F34" s="19" t="s">
        <v>1</v>
      </c>
      <c r="G34" s="51"/>
      <c r="H34" s="178">
        <f t="shared" si="2"/>
        <v>0.88888888888888884</v>
      </c>
      <c r="I34" s="66" t="s">
        <v>270</v>
      </c>
      <c r="J34" s="66" t="s">
        <v>270</v>
      </c>
      <c r="K34" s="67" t="s">
        <v>273</v>
      </c>
      <c r="L34" s="66" t="s">
        <v>270</v>
      </c>
      <c r="M34" s="66" t="s">
        <v>270</v>
      </c>
      <c r="N34" s="66" t="s">
        <v>270</v>
      </c>
      <c r="O34" s="66" t="s">
        <v>270</v>
      </c>
      <c r="P34" s="66" t="s">
        <v>270</v>
      </c>
      <c r="Q34" s="66" t="s">
        <v>270</v>
      </c>
    </row>
    <row r="35" spans="1:17" x14ac:dyDescent="0.2">
      <c r="A35" s="57" t="s">
        <v>407</v>
      </c>
      <c r="B35" s="42" t="s">
        <v>9</v>
      </c>
      <c r="C35" s="42" t="s">
        <v>202</v>
      </c>
      <c r="D35" s="64" t="s">
        <v>90</v>
      </c>
      <c r="E35" s="64" t="s">
        <v>284</v>
      </c>
      <c r="F35" s="19" t="s">
        <v>1</v>
      </c>
      <c r="G35" s="51"/>
      <c r="H35" s="178">
        <f t="shared" si="2"/>
        <v>0.88888888888888884</v>
      </c>
      <c r="I35" s="66" t="s">
        <v>270</v>
      </c>
      <c r="J35" s="66" t="s">
        <v>270</v>
      </c>
      <c r="K35" s="67" t="s">
        <v>273</v>
      </c>
      <c r="L35" s="66" t="s">
        <v>270</v>
      </c>
      <c r="M35" s="66" t="s">
        <v>270</v>
      </c>
      <c r="N35" s="66" t="s">
        <v>270</v>
      </c>
      <c r="O35" s="66" t="s">
        <v>270</v>
      </c>
      <c r="P35" s="66" t="s">
        <v>270</v>
      </c>
      <c r="Q35" s="66" t="s">
        <v>270</v>
      </c>
    </row>
    <row r="36" spans="1:17" x14ac:dyDescent="0.2">
      <c r="A36" s="57" t="s">
        <v>90</v>
      </c>
      <c r="B36" s="108" t="s">
        <v>9</v>
      </c>
      <c r="C36" s="124" t="s">
        <v>211</v>
      </c>
      <c r="D36" s="125" t="s">
        <v>105</v>
      </c>
      <c r="E36" s="128" t="s">
        <v>90</v>
      </c>
      <c r="F36" s="108" t="s">
        <v>6</v>
      </c>
      <c r="G36" s="132"/>
      <c r="H36" s="178">
        <f t="shared" si="2"/>
        <v>0.88888888888888884</v>
      </c>
      <c r="I36" s="136" t="s">
        <v>270</v>
      </c>
      <c r="J36" s="66" t="s">
        <v>270</v>
      </c>
      <c r="K36" s="67" t="s">
        <v>273</v>
      </c>
      <c r="L36" s="159" t="s">
        <v>270</v>
      </c>
      <c r="M36" s="159" t="s">
        <v>270</v>
      </c>
      <c r="N36" s="134" t="s">
        <v>270</v>
      </c>
      <c r="O36" s="134" t="s">
        <v>270</v>
      </c>
      <c r="P36" s="134" t="s">
        <v>270</v>
      </c>
      <c r="Q36" s="134" t="s">
        <v>270</v>
      </c>
    </row>
    <row r="37" spans="1:17" x14ac:dyDescent="0.2">
      <c r="A37" s="57" t="s">
        <v>90</v>
      </c>
      <c r="B37" s="124" t="s">
        <v>151</v>
      </c>
      <c r="C37" s="124" t="s">
        <v>89</v>
      </c>
      <c r="D37" s="128" t="s">
        <v>90</v>
      </c>
      <c r="E37" s="128" t="s">
        <v>4</v>
      </c>
      <c r="F37" s="108" t="s">
        <v>149</v>
      </c>
      <c r="G37" s="132"/>
      <c r="H37" s="178">
        <f t="shared" si="2"/>
        <v>0.88888888888888884</v>
      </c>
      <c r="I37" s="136" t="s">
        <v>270</v>
      </c>
      <c r="J37" s="58" t="s">
        <v>270</v>
      </c>
      <c r="K37" s="67" t="s">
        <v>273</v>
      </c>
      <c r="L37" s="58" t="s">
        <v>270</v>
      </c>
      <c r="M37" s="58" t="s">
        <v>270</v>
      </c>
      <c r="N37" s="134" t="s">
        <v>270</v>
      </c>
      <c r="O37" s="134" t="s">
        <v>270</v>
      </c>
      <c r="P37" s="134" t="s">
        <v>270</v>
      </c>
      <c r="Q37" s="134" t="s">
        <v>270</v>
      </c>
    </row>
    <row r="38" spans="1:17" x14ac:dyDescent="0.2">
      <c r="A38" s="57" t="s">
        <v>90</v>
      </c>
      <c r="B38" s="124" t="s">
        <v>151</v>
      </c>
      <c r="C38" s="124" t="s">
        <v>89</v>
      </c>
      <c r="D38" s="128" t="s">
        <v>90</v>
      </c>
      <c r="E38" s="128" t="s">
        <v>4</v>
      </c>
      <c r="F38" s="108" t="s">
        <v>202</v>
      </c>
      <c r="G38" s="132"/>
      <c r="H38" s="178">
        <f t="shared" si="2"/>
        <v>0.77777777777777779</v>
      </c>
      <c r="I38" s="134" t="s">
        <v>270</v>
      </c>
      <c r="J38" s="58" t="s">
        <v>270</v>
      </c>
      <c r="K38" s="67" t="s">
        <v>273</v>
      </c>
      <c r="L38" s="67" t="s">
        <v>273</v>
      </c>
      <c r="M38" s="58" t="s">
        <v>270</v>
      </c>
      <c r="N38" s="134" t="s">
        <v>270</v>
      </c>
      <c r="O38" s="134" t="s">
        <v>270</v>
      </c>
      <c r="P38" s="134" t="s">
        <v>270</v>
      </c>
      <c r="Q38" s="134" t="s">
        <v>270</v>
      </c>
    </row>
    <row r="39" spans="1:17" x14ac:dyDescent="0.2">
      <c r="A39" s="57" t="s">
        <v>90</v>
      </c>
      <c r="B39" s="19" t="s">
        <v>1</v>
      </c>
      <c r="C39" s="19" t="s">
        <v>5</v>
      </c>
      <c r="D39" s="64" t="s">
        <v>90</v>
      </c>
      <c r="E39" s="64" t="s">
        <v>4</v>
      </c>
      <c r="F39" s="42" t="s">
        <v>202</v>
      </c>
      <c r="G39" s="51"/>
      <c r="H39" s="178">
        <f t="shared" si="2"/>
        <v>0.77777777777777779</v>
      </c>
      <c r="I39" s="66" t="s">
        <v>270</v>
      </c>
      <c r="J39" s="66" t="s">
        <v>270</v>
      </c>
      <c r="K39" s="67" t="s">
        <v>273</v>
      </c>
      <c r="L39" s="159" t="s">
        <v>270</v>
      </c>
      <c r="M39" s="67" t="s">
        <v>273</v>
      </c>
      <c r="N39" s="66" t="s">
        <v>270</v>
      </c>
      <c r="O39" s="66" t="s">
        <v>270</v>
      </c>
      <c r="P39" s="66" t="s">
        <v>270</v>
      </c>
      <c r="Q39" s="66" t="s">
        <v>270</v>
      </c>
    </row>
    <row r="40" spans="1:17" x14ac:dyDescent="0.2">
      <c r="A40" s="57" t="s">
        <v>90</v>
      </c>
      <c r="B40" s="108" t="s">
        <v>9</v>
      </c>
      <c r="C40" s="124" t="s">
        <v>211</v>
      </c>
      <c r="D40" s="128" t="s">
        <v>90</v>
      </c>
      <c r="E40" s="64" t="s">
        <v>210</v>
      </c>
      <c r="F40" s="108" t="s">
        <v>149</v>
      </c>
      <c r="G40" s="132"/>
      <c r="H40" s="178">
        <f t="shared" si="2"/>
        <v>0.77777777777777779</v>
      </c>
      <c r="I40" s="130" t="s">
        <v>273</v>
      </c>
      <c r="J40" s="58" t="s">
        <v>270</v>
      </c>
      <c r="K40" s="67" t="s">
        <v>273</v>
      </c>
      <c r="L40" s="159" t="s">
        <v>270</v>
      </c>
      <c r="M40" s="58" t="s">
        <v>270</v>
      </c>
      <c r="N40" s="134" t="s">
        <v>270</v>
      </c>
      <c r="O40" s="134" t="s">
        <v>270</v>
      </c>
      <c r="P40" s="134" t="s">
        <v>270</v>
      </c>
      <c r="Q40" s="134" t="s">
        <v>270</v>
      </c>
    </row>
    <row r="41" spans="1:17" x14ac:dyDescent="0.2">
      <c r="A41" s="57" t="s">
        <v>90</v>
      </c>
      <c r="B41" s="108" t="s">
        <v>6</v>
      </c>
      <c r="C41" s="108" t="s">
        <v>202</v>
      </c>
      <c r="D41" s="124" t="s">
        <v>211</v>
      </c>
      <c r="E41" s="128" t="s">
        <v>90</v>
      </c>
      <c r="F41" s="125" t="s">
        <v>105</v>
      </c>
      <c r="G41" s="132"/>
      <c r="H41" s="178">
        <f t="shared" si="2"/>
        <v>0.66666666666666663</v>
      </c>
      <c r="I41" s="137" t="s">
        <v>273</v>
      </c>
      <c r="J41" s="58" t="s">
        <v>270</v>
      </c>
      <c r="K41" s="67" t="s">
        <v>273</v>
      </c>
      <c r="L41" s="58" t="s">
        <v>270</v>
      </c>
      <c r="M41" s="67" t="s">
        <v>273</v>
      </c>
      <c r="N41" s="134" t="s">
        <v>270</v>
      </c>
      <c r="O41" s="134" t="s">
        <v>270</v>
      </c>
      <c r="P41" s="134" t="s">
        <v>270</v>
      </c>
      <c r="Q41" s="134" t="s">
        <v>270</v>
      </c>
    </row>
    <row r="42" spans="1:17" x14ac:dyDescent="0.2">
      <c r="A42" s="57" t="s">
        <v>90</v>
      </c>
      <c r="B42" s="108" t="s">
        <v>149</v>
      </c>
      <c r="C42" s="108" t="s">
        <v>202</v>
      </c>
      <c r="D42" s="124" t="s">
        <v>211</v>
      </c>
      <c r="E42" s="128" t="s">
        <v>90</v>
      </c>
      <c r="F42" s="124" t="s">
        <v>151</v>
      </c>
      <c r="G42" s="132"/>
      <c r="H42" s="65">
        <f t="shared" si="2"/>
        <v>0.6</v>
      </c>
      <c r="I42" s="137" t="s">
        <v>273</v>
      </c>
      <c r="J42" s="183"/>
      <c r="K42" s="183"/>
      <c r="L42" s="183"/>
      <c r="M42" s="183"/>
      <c r="N42" s="134" t="s">
        <v>270</v>
      </c>
      <c r="O42" s="134" t="s">
        <v>270</v>
      </c>
      <c r="P42" s="134" t="s">
        <v>270</v>
      </c>
      <c r="Q42" s="130" t="s">
        <v>273</v>
      </c>
    </row>
    <row r="43" spans="1:17" x14ac:dyDescent="0.2">
      <c r="A43" s="57" t="s">
        <v>407</v>
      </c>
      <c r="B43" s="42" t="s">
        <v>6</v>
      </c>
      <c r="C43" s="42" t="s">
        <v>202</v>
      </c>
      <c r="D43" s="64" t="s">
        <v>90</v>
      </c>
      <c r="E43" s="64" t="s">
        <v>210</v>
      </c>
      <c r="F43" s="19" t="s">
        <v>1</v>
      </c>
      <c r="G43" s="51"/>
      <c r="H43" s="178">
        <f t="shared" si="2"/>
        <v>0.55555555555555558</v>
      </c>
      <c r="I43" s="66" t="s">
        <v>270</v>
      </c>
      <c r="J43" s="67" t="s">
        <v>273</v>
      </c>
      <c r="K43" s="67" t="s">
        <v>273</v>
      </c>
      <c r="L43" s="66" t="s">
        <v>270</v>
      </c>
      <c r="M43" s="66" t="s">
        <v>270</v>
      </c>
      <c r="N43" s="66" t="s">
        <v>270</v>
      </c>
      <c r="O43" s="67" t="s">
        <v>273</v>
      </c>
      <c r="P43" s="66" t="s">
        <v>270</v>
      </c>
      <c r="Q43" s="67" t="s">
        <v>273</v>
      </c>
    </row>
    <row r="44" spans="1:17" x14ac:dyDescent="0.2">
      <c r="A44" s="57" t="s">
        <v>90</v>
      </c>
      <c r="B44" s="124" t="s">
        <v>95</v>
      </c>
      <c r="C44" s="125" t="s">
        <v>105</v>
      </c>
      <c r="D44" s="128" t="s">
        <v>90</v>
      </c>
      <c r="E44" s="128" t="s">
        <v>210</v>
      </c>
      <c r="F44" s="108" t="s">
        <v>6</v>
      </c>
      <c r="G44" s="132"/>
      <c r="H44" s="65">
        <f t="shared" si="2"/>
        <v>0.4</v>
      </c>
      <c r="I44" s="130" t="s">
        <v>273</v>
      </c>
      <c r="J44" s="183"/>
      <c r="K44" s="183"/>
      <c r="L44" s="183"/>
      <c r="M44" s="183"/>
      <c r="N44" s="130" t="s">
        <v>273</v>
      </c>
      <c r="O44" s="134" t="s">
        <v>270</v>
      </c>
      <c r="P44" s="130" t="s">
        <v>273</v>
      </c>
      <c r="Q44" s="134" t="s">
        <v>270</v>
      </c>
    </row>
    <row r="45" spans="1:17" x14ac:dyDescent="0.2">
      <c r="A45" s="57" t="s">
        <v>90</v>
      </c>
      <c r="B45" s="19" t="s">
        <v>1</v>
      </c>
      <c r="C45" s="42" t="s">
        <v>9</v>
      </c>
      <c r="D45" s="64" t="s">
        <v>90</v>
      </c>
      <c r="E45" s="64" t="s">
        <v>210</v>
      </c>
      <c r="F45" s="42" t="s">
        <v>202</v>
      </c>
      <c r="G45" s="51"/>
      <c r="H45" s="178">
        <f t="shared" si="2"/>
        <v>0.4</v>
      </c>
      <c r="I45" s="61" t="s">
        <v>273</v>
      </c>
      <c r="J45" s="61" t="s">
        <v>273</v>
      </c>
      <c r="K45" s="61" t="s">
        <v>273</v>
      </c>
      <c r="L45" s="58" t="s">
        <v>270</v>
      </c>
      <c r="M45" s="58" t="s">
        <v>270</v>
      </c>
      <c r="N45" s="183"/>
      <c r="O45" s="183"/>
      <c r="P45" s="183"/>
      <c r="Q45" s="183"/>
    </row>
    <row r="46" spans="1:17" x14ac:dyDescent="0.2">
      <c r="A46" s="57" t="s">
        <v>90</v>
      </c>
      <c r="B46" s="19" t="s">
        <v>1</v>
      </c>
      <c r="C46" s="69" t="s">
        <v>105</v>
      </c>
      <c r="D46" s="42" t="s">
        <v>202</v>
      </c>
      <c r="E46" s="64" t="s">
        <v>90</v>
      </c>
      <c r="F46" s="64" t="s">
        <v>210</v>
      </c>
      <c r="G46" s="51"/>
      <c r="H46" s="178">
        <f t="shared" si="2"/>
        <v>0.4</v>
      </c>
      <c r="I46" s="58" t="s">
        <v>270</v>
      </c>
      <c r="J46" s="61" t="s">
        <v>273</v>
      </c>
      <c r="K46" s="61" t="s">
        <v>273</v>
      </c>
      <c r="L46" s="61" t="s">
        <v>273</v>
      </c>
      <c r="M46" s="58" t="s">
        <v>270</v>
      </c>
      <c r="N46" s="183"/>
      <c r="O46" s="183"/>
      <c r="P46" s="183"/>
      <c r="Q46" s="183"/>
    </row>
    <row r="47" spans="1:17" x14ac:dyDescent="0.2">
      <c r="A47" s="57"/>
      <c r="B47" s="51"/>
      <c r="C47" s="51"/>
      <c r="D47" s="51"/>
      <c r="E47" s="51"/>
      <c r="F47" s="51"/>
      <c r="G47" s="51"/>
      <c r="H47" s="57"/>
      <c r="I47" s="163"/>
      <c r="J47" s="163"/>
      <c r="K47" s="163"/>
      <c r="L47" s="163"/>
      <c r="M47" s="163"/>
      <c r="N47" s="163"/>
      <c r="O47" s="163"/>
      <c r="P47" s="163"/>
      <c r="Q47" s="163"/>
    </row>
    <row r="48" spans="1:17" x14ac:dyDescent="0.2">
      <c r="A48" s="195" t="s">
        <v>405</v>
      </c>
      <c r="B48" s="42" t="s">
        <v>149</v>
      </c>
      <c r="C48" s="19" t="s">
        <v>97</v>
      </c>
      <c r="D48" s="64" t="s">
        <v>160</v>
      </c>
      <c r="E48" s="128" t="s">
        <v>261</v>
      </c>
      <c r="F48" s="128" t="s">
        <v>164</v>
      </c>
      <c r="G48" s="51"/>
      <c r="H48" s="178">
        <f t="shared" ref="H48:H64" si="3">COUNTIF(I48:Q48, "WIN")/(COUNTIF(I48:Q48, "WIN")+COUNTIF(I48:Q48, "LOSE"))</f>
        <v>0.88888888888888884</v>
      </c>
      <c r="I48" s="137" t="s">
        <v>273</v>
      </c>
      <c r="J48" s="66" t="s">
        <v>270</v>
      </c>
      <c r="K48" s="66" t="s">
        <v>270</v>
      </c>
      <c r="L48" s="66" t="s">
        <v>270</v>
      </c>
      <c r="M48" s="66" t="s">
        <v>270</v>
      </c>
      <c r="N48" s="66" t="s">
        <v>270</v>
      </c>
      <c r="O48" s="66" t="s">
        <v>270</v>
      </c>
      <c r="P48" s="66" t="s">
        <v>270</v>
      </c>
      <c r="Q48" s="66" t="s">
        <v>270</v>
      </c>
    </row>
    <row r="49" spans="1:17" x14ac:dyDescent="0.2">
      <c r="A49" s="57" t="s">
        <v>405</v>
      </c>
      <c r="B49" s="19" t="s">
        <v>97</v>
      </c>
      <c r="C49" s="64" t="s">
        <v>160</v>
      </c>
      <c r="D49" s="128" t="s">
        <v>261</v>
      </c>
      <c r="E49" s="128" t="s">
        <v>164</v>
      </c>
      <c r="F49" s="42" t="s">
        <v>149</v>
      </c>
      <c r="G49" s="51"/>
      <c r="H49" s="178">
        <f t="shared" si="3"/>
        <v>0.88888888888888884</v>
      </c>
      <c r="I49" s="137" t="s">
        <v>273</v>
      </c>
      <c r="J49" s="66" t="s">
        <v>270</v>
      </c>
      <c r="K49" s="66" t="s">
        <v>270</v>
      </c>
      <c r="L49" s="66" t="s">
        <v>270</v>
      </c>
      <c r="M49" s="66" t="s">
        <v>270</v>
      </c>
      <c r="N49" s="66" t="s">
        <v>270</v>
      </c>
      <c r="O49" s="66" t="s">
        <v>270</v>
      </c>
      <c r="P49" s="66" t="s">
        <v>270</v>
      </c>
      <c r="Q49" s="66" t="s">
        <v>270</v>
      </c>
    </row>
    <row r="50" spans="1:17" x14ac:dyDescent="0.2">
      <c r="A50" s="57" t="s">
        <v>405</v>
      </c>
      <c r="B50" s="42" t="s">
        <v>149</v>
      </c>
      <c r="C50" s="69" t="s">
        <v>96</v>
      </c>
      <c r="D50" s="128" t="s">
        <v>160</v>
      </c>
      <c r="E50" s="64" t="s">
        <v>261</v>
      </c>
      <c r="F50" s="128" t="s">
        <v>164</v>
      </c>
      <c r="H50" s="178">
        <f t="shared" si="3"/>
        <v>0.66666666666666663</v>
      </c>
      <c r="I50" s="58" t="s">
        <v>270</v>
      </c>
      <c r="J50" s="61" t="s">
        <v>273</v>
      </c>
      <c r="K50" s="58" t="s">
        <v>270</v>
      </c>
      <c r="L50" s="58" t="s">
        <v>270</v>
      </c>
      <c r="M50" s="61" t="s">
        <v>273</v>
      </c>
      <c r="N50" s="58" t="s">
        <v>270</v>
      </c>
      <c r="O50" s="58" t="s">
        <v>270</v>
      </c>
      <c r="P50" s="58" t="s">
        <v>270</v>
      </c>
      <c r="Q50" s="61" t="s">
        <v>273</v>
      </c>
    </row>
    <row r="51" spans="1:17" x14ac:dyDescent="0.2">
      <c r="A51" s="57" t="s">
        <v>405</v>
      </c>
      <c r="B51" s="19" t="s">
        <v>97</v>
      </c>
      <c r="C51" s="108" t="s">
        <v>202</v>
      </c>
      <c r="D51" s="64" t="s">
        <v>160</v>
      </c>
      <c r="E51" s="128" t="s">
        <v>261</v>
      </c>
      <c r="F51" s="128" t="s">
        <v>164</v>
      </c>
      <c r="G51" s="51"/>
      <c r="H51" s="178">
        <f t="shared" si="3"/>
        <v>0.88888888888888884</v>
      </c>
      <c r="I51" s="134" t="s">
        <v>270</v>
      </c>
      <c r="J51" s="134" t="s">
        <v>270</v>
      </c>
      <c r="K51" s="61" t="s">
        <v>273</v>
      </c>
      <c r="L51" s="177" t="s">
        <v>270</v>
      </c>
      <c r="M51" s="177" t="s">
        <v>270</v>
      </c>
      <c r="N51" s="177" t="s">
        <v>270</v>
      </c>
      <c r="O51" s="177" t="s">
        <v>270</v>
      </c>
      <c r="P51" s="177" t="s">
        <v>270</v>
      </c>
      <c r="Q51" s="134" t="s">
        <v>270</v>
      </c>
    </row>
    <row r="52" spans="1:17" x14ac:dyDescent="0.2">
      <c r="A52" s="57" t="s">
        <v>405</v>
      </c>
      <c r="B52" s="42" t="s">
        <v>199</v>
      </c>
      <c r="C52" s="19" t="s">
        <v>248</v>
      </c>
      <c r="D52" s="64" t="s">
        <v>160</v>
      </c>
      <c r="E52" s="128" t="s">
        <v>163</v>
      </c>
      <c r="F52" s="128" t="s">
        <v>261</v>
      </c>
      <c r="G52" s="51"/>
      <c r="H52" s="178">
        <f t="shared" si="3"/>
        <v>1</v>
      </c>
      <c r="I52" s="177" t="s">
        <v>270</v>
      </c>
      <c r="J52" s="177" t="s">
        <v>270</v>
      </c>
      <c r="K52" s="177" t="s">
        <v>270</v>
      </c>
      <c r="L52" s="177" t="s">
        <v>270</v>
      </c>
      <c r="M52" s="177" t="s">
        <v>270</v>
      </c>
      <c r="N52" s="177" t="s">
        <v>270</v>
      </c>
      <c r="O52" s="177" t="s">
        <v>270</v>
      </c>
      <c r="P52" s="177" t="s">
        <v>270</v>
      </c>
      <c r="Q52" s="177" t="s">
        <v>270</v>
      </c>
    </row>
    <row r="53" spans="1:17" x14ac:dyDescent="0.2">
      <c r="A53" s="57" t="s">
        <v>160</v>
      </c>
      <c r="B53" s="108" t="s">
        <v>199</v>
      </c>
      <c r="C53" s="124" t="s">
        <v>211</v>
      </c>
      <c r="D53" s="128" t="s">
        <v>160</v>
      </c>
      <c r="E53" s="128" t="s">
        <v>163</v>
      </c>
      <c r="F53" s="128" t="s">
        <v>261</v>
      </c>
      <c r="G53" s="132"/>
      <c r="H53" s="178">
        <f t="shared" si="3"/>
        <v>0.88888888888888884</v>
      </c>
      <c r="I53" s="136" t="s">
        <v>270</v>
      </c>
      <c r="J53" s="66" t="s">
        <v>270</v>
      </c>
      <c r="K53" s="66" t="s">
        <v>270</v>
      </c>
      <c r="L53" s="60" t="s">
        <v>273</v>
      </c>
      <c r="M53" s="134" t="s">
        <v>270</v>
      </c>
      <c r="N53" s="134" t="s">
        <v>270</v>
      </c>
      <c r="O53" s="134" t="s">
        <v>270</v>
      </c>
      <c r="P53" s="134" t="s">
        <v>270</v>
      </c>
      <c r="Q53" s="134" t="s">
        <v>270</v>
      </c>
    </row>
    <row r="54" spans="1:17" x14ac:dyDescent="0.2">
      <c r="A54" s="57" t="s">
        <v>160</v>
      </c>
      <c r="B54" s="42" t="s">
        <v>149</v>
      </c>
      <c r="C54" s="19" t="s">
        <v>211</v>
      </c>
      <c r="D54" s="64" t="s">
        <v>160</v>
      </c>
      <c r="E54" s="128" t="s">
        <v>163</v>
      </c>
      <c r="F54" s="128" t="s">
        <v>261</v>
      </c>
      <c r="G54" s="51"/>
      <c r="H54" s="178">
        <f t="shared" si="3"/>
        <v>0.88888888888888884</v>
      </c>
      <c r="I54" s="66" t="s">
        <v>270</v>
      </c>
      <c r="J54" s="66" t="s">
        <v>270</v>
      </c>
      <c r="K54" s="67" t="s">
        <v>273</v>
      </c>
      <c r="L54" s="66" t="s">
        <v>270</v>
      </c>
      <c r="M54" s="66" t="s">
        <v>270</v>
      </c>
      <c r="N54" s="66" t="s">
        <v>270</v>
      </c>
      <c r="O54" s="66" t="s">
        <v>270</v>
      </c>
      <c r="P54" s="66" t="s">
        <v>270</v>
      </c>
      <c r="Q54" s="66" t="s">
        <v>270</v>
      </c>
    </row>
    <row r="55" spans="1:17" x14ac:dyDescent="0.2">
      <c r="A55" s="57" t="s">
        <v>405</v>
      </c>
      <c r="B55" s="19" t="s">
        <v>97</v>
      </c>
      <c r="C55" s="64" t="s">
        <v>160</v>
      </c>
      <c r="D55" s="64" t="s">
        <v>163</v>
      </c>
      <c r="E55" s="64" t="s">
        <v>261</v>
      </c>
      <c r="F55" s="42" t="s">
        <v>149</v>
      </c>
      <c r="G55" s="51"/>
      <c r="H55" s="178">
        <f t="shared" si="3"/>
        <v>0.88888888888888884</v>
      </c>
      <c r="I55" s="67" t="s">
        <v>273</v>
      </c>
      <c r="J55" s="66" t="s">
        <v>270</v>
      </c>
      <c r="K55" s="66" t="s">
        <v>270</v>
      </c>
      <c r="L55" s="66" t="s">
        <v>270</v>
      </c>
      <c r="M55" s="66" t="s">
        <v>270</v>
      </c>
      <c r="N55" s="66" t="s">
        <v>270</v>
      </c>
      <c r="O55" s="66" t="s">
        <v>270</v>
      </c>
      <c r="P55" s="66" t="s">
        <v>270</v>
      </c>
      <c r="Q55" s="66" t="s">
        <v>270</v>
      </c>
    </row>
    <row r="56" spans="1:17" x14ac:dyDescent="0.2">
      <c r="A56" s="57" t="s">
        <v>160</v>
      </c>
      <c r="B56" s="108" t="s">
        <v>199</v>
      </c>
      <c r="C56" s="124" t="s">
        <v>5</v>
      </c>
      <c r="D56" s="128" t="s">
        <v>160</v>
      </c>
      <c r="E56" s="128" t="s">
        <v>163</v>
      </c>
      <c r="F56" s="128" t="s">
        <v>256</v>
      </c>
      <c r="G56" s="132"/>
      <c r="H56" s="178">
        <f t="shared" si="3"/>
        <v>0.66666666666666663</v>
      </c>
      <c r="I56" s="136" t="s">
        <v>270</v>
      </c>
      <c r="J56" s="66" t="s">
        <v>270</v>
      </c>
      <c r="K56" s="67" t="s">
        <v>273</v>
      </c>
      <c r="L56" s="67" t="s">
        <v>273</v>
      </c>
      <c r="M56" s="136" t="s">
        <v>270</v>
      </c>
      <c r="N56" s="134" t="s">
        <v>270</v>
      </c>
      <c r="O56" s="134" t="s">
        <v>270</v>
      </c>
      <c r="P56" s="134" t="s">
        <v>270</v>
      </c>
      <c r="Q56" s="137" t="s">
        <v>273</v>
      </c>
    </row>
    <row r="57" spans="1:17" x14ac:dyDescent="0.2">
      <c r="A57" s="57" t="s">
        <v>160</v>
      </c>
      <c r="B57" s="42" t="s">
        <v>149</v>
      </c>
      <c r="C57" s="19" t="s">
        <v>248</v>
      </c>
      <c r="D57" s="64" t="s">
        <v>160</v>
      </c>
      <c r="E57" s="128" t="s">
        <v>163</v>
      </c>
      <c r="F57" s="128" t="s">
        <v>261</v>
      </c>
      <c r="G57" s="51"/>
      <c r="H57" s="178">
        <f t="shared" si="3"/>
        <v>0.66666666666666663</v>
      </c>
      <c r="I57" s="67" t="s">
        <v>273</v>
      </c>
      <c r="J57" s="177" t="s">
        <v>270</v>
      </c>
      <c r="K57" s="58" t="s">
        <v>270</v>
      </c>
      <c r="L57" s="61" t="s">
        <v>273</v>
      </c>
      <c r="M57" s="58" t="s">
        <v>270</v>
      </c>
      <c r="N57" s="177" t="s">
        <v>270</v>
      </c>
      <c r="O57" s="177" t="s">
        <v>270</v>
      </c>
      <c r="P57" s="177" t="s">
        <v>270</v>
      </c>
      <c r="Q57" s="130" t="s">
        <v>273</v>
      </c>
    </row>
    <row r="58" spans="1:17" x14ac:dyDescent="0.2">
      <c r="A58" s="57" t="s">
        <v>160</v>
      </c>
      <c r="B58" s="19" t="s">
        <v>95</v>
      </c>
      <c r="C58" s="64" t="s">
        <v>160</v>
      </c>
      <c r="D58" s="64" t="s">
        <v>4</v>
      </c>
      <c r="E58" s="64" t="s">
        <v>261</v>
      </c>
      <c r="F58" s="64" t="s">
        <v>210</v>
      </c>
      <c r="G58" s="51"/>
      <c r="H58" s="178">
        <f t="shared" si="3"/>
        <v>0.6</v>
      </c>
      <c r="I58" s="61" t="s">
        <v>273</v>
      </c>
      <c r="J58" s="58" t="s">
        <v>270</v>
      </c>
      <c r="K58" s="58" t="s">
        <v>270</v>
      </c>
      <c r="L58" s="61" t="s">
        <v>273</v>
      </c>
      <c r="M58" s="58" t="s">
        <v>270</v>
      </c>
      <c r="N58" s="183"/>
      <c r="O58" s="183"/>
      <c r="P58" s="183"/>
      <c r="Q58" s="183"/>
    </row>
    <row r="59" spans="1:17" x14ac:dyDescent="0.2">
      <c r="A59" s="57" t="s">
        <v>160</v>
      </c>
      <c r="B59" s="19" t="s">
        <v>211</v>
      </c>
      <c r="C59" s="64" t="s">
        <v>160</v>
      </c>
      <c r="D59" s="64" t="s">
        <v>4</v>
      </c>
      <c r="E59" s="64" t="s">
        <v>261</v>
      </c>
      <c r="F59" s="42" t="s">
        <v>149</v>
      </c>
      <c r="G59" s="51"/>
      <c r="H59" s="178">
        <f t="shared" si="3"/>
        <v>0.6</v>
      </c>
      <c r="I59" s="61" t="s">
        <v>273</v>
      </c>
      <c r="J59" s="61" t="s">
        <v>273</v>
      </c>
      <c r="K59" s="58" t="s">
        <v>270</v>
      </c>
      <c r="L59" s="58" t="s">
        <v>270</v>
      </c>
      <c r="M59" s="58" t="s">
        <v>270</v>
      </c>
      <c r="N59" s="183"/>
      <c r="O59" s="183"/>
      <c r="P59" s="183"/>
      <c r="Q59" s="183"/>
    </row>
    <row r="60" spans="1:17" x14ac:dyDescent="0.2">
      <c r="A60" s="57" t="s">
        <v>160</v>
      </c>
      <c r="B60" s="108" t="s">
        <v>199</v>
      </c>
      <c r="C60" s="124" t="s">
        <v>211</v>
      </c>
      <c r="D60" s="128" t="s">
        <v>160</v>
      </c>
      <c r="E60" s="128" t="s">
        <v>163</v>
      </c>
      <c r="F60" s="124" t="s">
        <v>5</v>
      </c>
      <c r="G60" s="132"/>
      <c r="H60" s="65">
        <f t="shared" si="3"/>
        <v>0.6</v>
      </c>
      <c r="I60" s="130" t="s">
        <v>273</v>
      </c>
      <c r="J60" s="183"/>
      <c r="K60" s="183"/>
      <c r="L60" s="183"/>
      <c r="M60" s="183"/>
      <c r="N60" s="134" t="s">
        <v>270</v>
      </c>
      <c r="O60" s="134" t="s">
        <v>270</v>
      </c>
      <c r="P60" s="134" t="s">
        <v>270</v>
      </c>
      <c r="Q60" s="130" t="s">
        <v>273</v>
      </c>
    </row>
    <row r="61" spans="1:17" x14ac:dyDescent="0.2">
      <c r="A61" s="57" t="s">
        <v>160</v>
      </c>
      <c r="B61" s="108" t="s">
        <v>199</v>
      </c>
      <c r="C61" s="124" t="s">
        <v>5</v>
      </c>
      <c r="D61" s="128" t="s">
        <v>160</v>
      </c>
      <c r="E61" s="128" t="s">
        <v>163</v>
      </c>
      <c r="F61" s="128" t="s">
        <v>258</v>
      </c>
      <c r="G61" s="132"/>
      <c r="H61" s="65">
        <f t="shared" si="3"/>
        <v>0.6</v>
      </c>
      <c r="I61" s="130" t="s">
        <v>273</v>
      </c>
      <c r="J61" s="183"/>
      <c r="K61" s="183"/>
      <c r="L61" s="183"/>
      <c r="M61" s="183"/>
      <c r="N61" s="134" t="s">
        <v>270</v>
      </c>
      <c r="O61" s="134" t="s">
        <v>270</v>
      </c>
      <c r="P61" s="134" t="s">
        <v>270</v>
      </c>
      <c r="Q61" s="130" t="s">
        <v>273</v>
      </c>
    </row>
    <row r="62" spans="1:17" x14ac:dyDescent="0.2">
      <c r="A62" s="57" t="s">
        <v>160</v>
      </c>
      <c r="B62" s="19" t="s">
        <v>95</v>
      </c>
      <c r="C62" s="64" t="s">
        <v>160</v>
      </c>
      <c r="D62" s="64" t="s">
        <v>163</v>
      </c>
      <c r="E62" s="64" t="s">
        <v>261</v>
      </c>
      <c r="F62" s="42" t="s">
        <v>149</v>
      </c>
      <c r="G62" s="51"/>
      <c r="H62" s="178">
        <f t="shared" si="3"/>
        <v>0.55555555555555558</v>
      </c>
      <c r="I62" s="61" t="s">
        <v>273</v>
      </c>
      <c r="J62" s="58" t="s">
        <v>270</v>
      </c>
      <c r="K62" s="58" t="s">
        <v>270</v>
      </c>
      <c r="L62" s="61" t="s">
        <v>273</v>
      </c>
      <c r="M62" s="61" t="s">
        <v>273</v>
      </c>
      <c r="N62" s="58" t="s">
        <v>270</v>
      </c>
      <c r="O62" s="58" t="s">
        <v>270</v>
      </c>
      <c r="P62" s="58" t="s">
        <v>270</v>
      </c>
      <c r="Q62" s="61" t="s">
        <v>273</v>
      </c>
    </row>
    <row r="63" spans="1:17" x14ac:dyDescent="0.2">
      <c r="A63" s="57" t="s">
        <v>160</v>
      </c>
      <c r="B63" s="42" t="s">
        <v>149</v>
      </c>
      <c r="C63" s="19" t="s">
        <v>97</v>
      </c>
      <c r="D63" s="64" t="s">
        <v>160</v>
      </c>
      <c r="E63" s="128" t="s">
        <v>163</v>
      </c>
      <c r="F63" s="128" t="s">
        <v>261</v>
      </c>
      <c r="G63" s="51"/>
      <c r="H63" s="178">
        <f t="shared" si="3"/>
        <v>0.4</v>
      </c>
      <c r="I63" s="67" t="s">
        <v>273</v>
      </c>
      <c r="J63" s="67" t="s">
        <v>273</v>
      </c>
      <c r="K63" s="67" t="s">
        <v>273</v>
      </c>
      <c r="L63" s="58" t="s">
        <v>270</v>
      </c>
      <c r="M63" s="58" t="s">
        <v>270</v>
      </c>
      <c r="N63" s="183"/>
      <c r="O63" s="183"/>
      <c r="P63" s="183"/>
      <c r="Q63" s="183"/>
    </row>
    <row r="64" spans="1:17" x14ac:dyDescent="0.2">
      <c r="A64" s="57" t="s">
        <v>160</v>
      </c>
      <c r="B64" s="108" t="s">
        <v>149</v>
      </c>
      <c r="C64" s="108" t="s">
        <v>202</v>
      </c>
      <c r="D64" s="128" t="s">
        <v>160</v>
      </c>
      <c r="E64" s="128" t="s">
        <v>163</v>
      </c>
      <c r="F64" s="124" t="s">
        <v>5</v>
      </c>
      <c r="G64" s="132"/>
      <c r="H64" s="65">
        <f t="shared" si="3"/>
        <v>0.2</v>
      </c>
      <c r="I64" s="130" t="s">
        <v>273</v>
      </c>
      <c r="J64" s="183"/>
      <c r="K64" s="183"/>
      <c r="L64" s="183"/>
      <c r="M64" s="183"/>
      <c r="N64" s="134" t="s">
        <v>270</v>
      </c>
      <c r="O64" s="137" t="s">
        <v>273</v>
      </c>
      <c r="P64" s="130" t="s">
        <v>273</v>
      </c>
      <c r="Q64" s="130" t="s">
        <v>273</v>
      </c>
    </row>
    <row r="66" spans="1:17" x14ac:dyDescent="0.2">
      <c r="A66" s="57" t="s">
        <v>300</v>
      </c>
      <c r="B66" s="64" t="s">
        <v>276</v>
      </c>
      <c r="C66" s="6" t="s">
        <v>157</v>
      </c>
      <c r="D66" s="19" t="s">
        <v>277</v>
      </c>
      <c r="E66" s="64" t="s">
        <v>4</v>
      </c>
      <c r="F66" s="42" t="s">
        <v>278</v>
      </c>
      <c r="G66" s="51"/>
      <c r="H66" s="178">
        <f t="shared" ref="H66:H71" si="4">COUNTIF(I66:Q66, "WIN")/(COUNTIF(I66:Q66, "WIN")+COUNTIF(I66:Q66, "LOSE"))</f>
        <v>0.88888888888888884</v>
      </c>
      <c r="I66" s="66" t="s">
        <v>270</v>
      </c>
      <c r="J66" s="66" t="s">
        <v>270</v>
      </c>
      <c r="K66" s="67" t="s">
        <v>273</v>
      </c>
      <c r="L66" s="66" t="s">
        <v>270</v>
      </c>
      <c r="M66" s="66" t="s">
        <v>270</v>
      </c>
      <c r="N66" s="66" t="s">
        <v>270</v>
      </c>
      <c r="O66" s="66" t="s">
        <v>270</v>
      </c>
      <c r="P66" s="66" t="s">
        <v>270</v>
      </c>
      <c r="Q66" s="66" t="s">
        <v>270</v>
      </c>
    </row>
    <row r="67" spans="1:17" x14ac:dyDescent="0.2">
      <c r="A67" s="57" t="s">
        <v>300</v>
      </c>
      <c r="B67" s="64" t="s">
        <v>161</v>
      </c>
      <c r="C67" s="6" t="s">
        <v>157</v>
      </c>
      <c r="D67" s="19" t="s">
        <v>211</v>
      </c>
      <c r="E67" s="42" t="s">
        <v>10</v>
      </c>
      <c r="F67" s="42" t="s">
        <v>87</v>
      </c>
      <c r="G67" s="51"/>
      <c r="H67" s="178">
        <f t="shared" si="4"/>
        <v>0.88888888888888884</v>
      </c>
      <c r="I67" s="59" t="s">
        <v>270</v>
      </c>
      <c r="J67" s="58" t="s">
        <v>270</v>
      </c>
      <c r="K67" s="61" t="s">
        <v>273</v>
      </c>
      <c r="L67" s="58" t="s">
        <v>270</v>
      </c>
      <c r="M67" s="58" t="s">
        <v>270</v>
      </c>
      <c r="N67" s="58" t="s">
        <v>270</v>
      </c>
      <c r="O67" s="58" t="s">
        <v>270</v>
      </c>
      <c r="P67" s="58" t="s">
        <v>270</v>
      </c>
      <c r="Q67" s="58" t="s">
        <v>270</v>
      </c>
    </row>
    <row r="68" spans="1:17" x14ac:dyDescent="0.2">
      <c r="A68" s="49" t="s">
        <v>300</v>
      </c>
      <c r="B68" s="64" t="s">
        <v>161</v>
      </c>
      <c r="C68" s="6" t="s">
        <v>157</v>
      </c>
      <c r="D68" s="19" t="s">
        <v>211</v>
      </c>
      <c r="E68" s="64" t="s">
        <v>4</v>
      </c>
      <c r="F68" s="42" t="s">
        <v>87</v>
      </c>
      <c r="G68" s="51"/>
      <c r="H68" s="178">
        <f t="shared" si="4"/>
        <v>0.88888888888888884</v>
      </c>
      <c r="I68" s="58" t="s">
        <v>270</v>
      </c>
      <c r="J68" s="58" t="s">
        <v>270</v>
      </c>
      <c r="K68" s="61" t="s">
        <v>273</v>
      </c>
      <c r="L68" s="58" t="s">
        <v>270</v>
      </c>
      <c r="M68" s="58" t="s">
        <v>270</v>
      </c>
      <c r="N68" s="58" t="s">
        <v>270</v>
      </c>
      <c r="O68" s="58" t="s">
        <v>270</v>
      </c>
      <c r="P68" s="58" t="s">
        <v>270</v>
      </c>
      <c r="Q68" s="58" t="s">
        <v>270</v>
      </c>
    </row>
    <row r="69" spans="1:17" x14ac:dyDescent="0.2">
      <c r="A69" s="49" t="s">
        <v>300</v>
      </c>
      <c r="B69" s="64" t="s">
        <v>161</v>
      </c>
      <c r="C69" s="6" t="s">
        <v>155</v>
      </c>
      <c r="D69" s="19" t="s">
        <v>104</v>
      </c>
      <c r="E69" s="42" t="s">
        <v>10</v>
      </c>
      <c r="F69" s="42" t="s">
        <v>87</v>
      </c>
      <c r="G69" s="51"/>
      <c r="H69" s="178">
        <f t="shared" si="4"/>
        <v>0.2</v>
      </c>
      <c r="I69" s="61" t="s">
        <v>273</v>
      </c>
      <c r="J69" s="58" t="s">
        <v>270</v>
      </c>
      <c r="K69" s="61" t="s">
        <v>273</v>
      </c>
      <c r="L69" s="61" t="s">
        <v>273</v>
      </c>
      <c r="M69" s="61" t="s">
        <v>273</v>
      </c>
      <c r="N69" s="183"/>
      <c r="O69" s="183"/>
      <c r="P69" s="183"/>
      <c r="Q69" s="183"/>
    </row>
    <row r="70" spans="1:17" x14ac:dyDescent="0.2">
      <c r="A70" s="49" t="s">
        <v>300</v>
      </c>
      <c r="B70" s="64" t="s">
        <v>161</v>
      </c>
      <c r="C70" s="16" t="s">
        <v>88</v>
      </c>
      <c r="D70" s="14" t="s">
        <v>9</v>
      </c>
      <c r="E70" s="42" t="s">
        <v>87</v>
      </c>
      <c r="F70" s="6" t="s">
        <v>157</v>
      </c>
      <c r="G70" s="51"/>
      <c r="H70" s="178">
        <f t="shared" si="4"/>
        <v>0.88888888888888884</v>
      </c>
      <c r="I70" s="59" t="s">
        <v>270</v>
      </c>
      <c r="J70" s="59" t="s">
        <v>270</v>
      </c>
      <c r="K70" s="61" t="s">
        <v>273</v>
      </c>
      <c r="L70" s="58" t="s">
        <v>270</v>
      </c>
      <c r="M70" s="59" t="s">
        <v>270</v>
      </c>
      <c r="N70" s="58" t="s">
        <v>270</v>
      </c>
      <c r="O70" s="59" t="s">
        <v>270</v>
      </c>
      <c r="P70" s="58" t="s">
        <v>270</v>
      </c>
      <c r="Q70" s="58" t="s">
        <v>270</v>
      </c>
    </row>
    <row r="71" spans="1:17" x14ac:dyDescent="0.2">
      <c r="A71" s="57" t="s">
        <v>300</v>
      </c>
      <c r="B71" s="64" t="s">
        <v>161</v>
      </c>
      <c r="C71" s="19" t="s">
        <v>88</v>
      </c>
      <c r="D71" s="42" t="s">
        <v>10</v>
      </c>
      <c r="E71" s="42" t="s">
        <v>278</v>
      </c>
      <c r="F71" s="64" t="s">
        <v>155</v>
      </c>
      <c r="G71" s="51"/>
      <c r="H71" s="178">
        <f t="shared" si="4"/>
        <v>0.66666666666666663</v>
      </c>
      <c r="I71" s="66" t="s">
        <v>270</v>
      </c>
      <c r="J71" s="66" t="s">
        <v>270</v>
      </c>
      <c r="K71" s="67" t="s">
        <v>273</v>
      </c>
      <c r="L71" s="66" t="s">
        <v>270</v>
      </c>
      <c r="M71" s="67" t="s">
        <v>273</v>
      </c>
      <c r="N71" s="66" t="s">
        <v>270</v>
      </c>
      <c r="O71" s="66" t="s">
        <v>270</v>
      </c>
      <c r="P71" s="66" t="s">
        <v>270</v>
      </c>
      <c r="Q71" s="67" t="s">
        <v>273</v>
      </c>
    </row>
    <row r="72" spans="1:17" x14ac:dyDescent="0.2">
      <c r="A72" s="57"/>
      <c r="B72" s="51"/>
      <c r="C72" s="51"/>
      <c r="D72" s="51"/>
      <c r="E72" s="51"/>
      <c r="F72" s="51"/>
      <c r="G72" s="51"/>
      <c r="H72" s="57"/>
      <c r="I72" s="163"/>
      <c r="J72" s="163"/>
      <c r="K72" s="163"/>
      <c r="L72" s="163"/>
      <c r="M72" s="163"/>
      <c r="N72" s="163"/>
      <c r="O72" s="163"/>
      <c r="P72" s="163"/>
      <c r="Q72" s="163"/>
    </row>
    <row r="73" spans="1:17" ht="14.25" customHeight="1" x14ac:dyDescent="0.2">
      <c r="A73" s="49" t="s">
        <v>349</v>
      </c>
      <c r="B73" s="16" t="s">
        <v>1</v>
      </c>
      <c r="C73" s="16" t="s">
        <v>151</v>
      </c>
      <c r="D73" s="6" t="s">
        <v>156</v>
      </c>
      <c r="E73" s="64" t="s">
        <v>4</v>
      </c>
      <c r="F73" s="6" t="s">
        <v>158</v>
      </c>
      <c r="G73" s="51"/>
      <c r="H73" s="178">
        <f t="shared" ref="H73:H80" si="5">COUNTIF(I73:Q73, "WIN")/(COUNTIF(I73:Q73, "WIN")+COUNTIF(I73:Q73, "LOSE"))</f>
        <v>0.77777777777777779</v>
      </c>
      <c r="I73" s="67" t="s">
        <v>273</v>
      </c>
      <c r="J73" s="67" t="s">
        <v>273</v>
      </c>
      <c r="K73" s="66" t="s">
        <v>270</v>
      </c>
      <c r="L73" s="66" t="s">
        <v>270</v>
      </c>
      <c r="M73" s="66" t="s">
        <v>270</v>
      </c>
      <c r="N73" s="66" t="s">
        <v>270</v>
      </c>
      <c r="O73" s="66" t="s">
        <v>270</v>
      </c>
      <c r="P73" s="66" t="s">
        <v>270</v>
      </c>
      <c r="Q73" s="66" t="s">
        <v>270</v>
      </c>
    </row>
    <row r="74" spans="1:17" x14ac:dyDescent="0.2">
      <c r="A74" s="49" t="s">
        <v>349</v>
      </c>
      <c r="B74" s="16" t="s">
        <v>1</v>
      </c>
      <c r="C74" s="16" t="s">
        <v>5</v>
      </c>
      <c r="D74" s="6" t="s">
        <v>156</v>
      </c>
      <c r="E74" s="64" t="s">
        <v>4</v>
      </c>
      <c r="F74" s="19" t="s">
        <v>97</v>
      </c>
      <c r="G74" s="51"/>
      <c r="H74" s="178">
        <f t="shared" si="5"/>
        <v>0.77777777777777779</v>
      </c>
      <c r="I74" s="58" t="s">
        <v>270</v>
      </c>
      <c r="J74" s="67" t="s">
        <v>273</v>
      </c>
      <c r="K74" s="67" t="s">
        <v>273</v>
      </c>
      <c r="L74" s="66" t="s">
        <v>270</v>
      </c>
      <c r="M74" s="66" t="s">
        <v>270</v>
      </c>
      <c r="N74" s="66" t="s">
        <v>270</v>
      </c>
      <c r="O74" s="66" t="s">
        <v>270</v>
      </c>
      <c r="P74" s="66" t="s">
        <v>270</v>
      </c>
      <c r="Q74" s="66" t="s">
        <v>270</v>
      </c>
    </row>
    <row r="75" spans="1:17" x14ac:dyDescent="0.2">
      <c r="A75" s="49" t="s">
        <v>349</v>
      </c>
      <c r="B75" s="16" t="s">
        <v>1</v>
      </c>
      <c r="C75" s="16" t="s">
        <v>5</v>
      </c>
      <c r="D75" s="14" t="s">
        <v>10</v>
      </c>
      <c r="E75" s="6" t="s">
        <v>156</v>
      </c>
      <c r="F75" s="6" t="s">
        <v>158</v>
      </c>
      <c r="G75" s="51"/>
      <c r="H75" s="178">
        <f t="shared" si="5"/>
        <v>0.55555555555555558</v>
      </c>
      <c r="I75" s="60" t="s">
        <v>273</v>
      </c>
      <c r="J75" s="67" t="s">
        <v>273</v>
      </c>
      <c r="K75" s="67" t="s">
        <v>273</v>
      </c>
      <c r="L75" s="67" t="s">
        <v>273</v>
      </c>
      <c r="M75" s="66" t="s">
        <v>270</v>
      </c>
      <c r="N75" s="66" t="s">
        <v>270</v>
      </c>
      <c r="O75" s="66" t="s">
        <v>270</v>
      </c>
      <c r="P75" s="66" t="s">
        <v>270</v>
      </c>
      <c r="Q75" s="66" t="s">
        <v>270</v>
      </c>
    </row>
    <row r="76" spans="1:17" ht="14.25" customHeight="1" x14ac:dyDescent="0.2">
      <c r="A76" s="184" t="s">
        <v>349</v>
      </c>
      <c r="B76" s="16" t="s">
        <v>1</v>
      </c>
      <c r="C76" s="16" t="s">
        <v>5</v>
      </c>
      <c r="D76" s="6" t="s">
        <v>156</v>
      </c>
      <c r="E76" s="64" t="s">
        <v>4</v>
      </c>
      <c r="F76" s="6" t="s">
        <v>158</v>
      </c>
      <c r="G76" s="51"/>
      <c r="H76" s="178">
        <f t="shared" si="5"/>
        <v>0.88888888888888884</v>
      </c>
      <c r="I76" s="59" t="s">
        <v>270</v>
      </c>
      <c r="J76" s="67" t="s">
        <v>273</v>
      </c>
      <c r="K76" s="58" t="s">
        <v>270</v>
      </c>
      <c r="L76" s="59" t="s">
        <v>270</v>
      </c>
      <c r="M76" s="66" t="s">
        <v>270</v>
      </c>
      <c r="N76" s="66" t="s">
        <v>270</v>
      </c>
      <c r="O76" s="66" t="s">
        <v>270</v>
      </c>
      <c r="P76" s="66" t="s">
        <v>270</v>
      </c>
      <c r="Q76" s="66" t="s">
        <v>270</v>
      </c>
    </row>
    <row r="77" spans="1:17" x14ac:dyDescent="0.2">
      <c r="A77" s="49" t="s">
        <v>156</v>
      </c>
      <c r="B77" s="6" t="s">
        <v>156</v>
      </c>
      <c r="C77" s="16" t="s">
        <v>88</v>
      </c>
      <c r="D77" s="64" t="s">
        <v>4</v>
      </c>
      <c r="E77" s="6" t="s">
        <v>256</v>
      </c>
      <c r="F77" s="14" t="s">
        <v>278</v>
      </c>
      <c r="G77" s="51"/>
      <c r="H77" s="178">
        <f t="shared" si="5"/>
        <v>0.88888888888888884</v>
      </c>
      <c r="I77" s="66" t="s">
        <v>270</v>
      </c>
      <c r="J77" s="66" t="s">
        <v>270</v>
      </c>
      <c r="K77" s="66" t="s">
        <v>270</v>
      </c>
      <c r="L77" s="60" t="s">
        <v>273</v>
      </c>
      <c r="M77" s="66" t="s">
        <v>270</v>
      </c>
      <c r="N77" s="66" t="s">
        <v>270</v>
      </c>
      <c r="O77" s="66" t="s">
        <v>270</v>
      </c>
      <c r="P77" s="66" t="s">
        <v>270</v>
      </c>
      <c r="Q77" s="58" t="s">
        <v>270</v>
      </c>
    </row>
    <row r="78" spans="1:17" x14ac:dyDescent="0.2">
      <c r="A78" s="49" t="s">
        <v>156</v>
      </c>
      <c r="B78" s="108" t="s">
        <v>9</v>
      </c>
      <c r="C78" s="19" t="s">
        <v>211</v>
      </c>
      <c r="D78" s="6" t="s">
        <v>156</v>
      </c>
      <c r="E78" s="16" t="s">
        <v>281</v>
      </c>
      <c r="F78" s="108" t="s">
        <v>16</v>
      </c>
      <c r="G78" s="51"/>
      <c r="H78" s="178">
        <f t="shared" si="5"/>
        <v>0</v>
      </c>
      <c r="I78" s="67" t="s">
        <v>273</v>
      </c>
      <c r="J78" s="67" t="s">
        <v>273</v>
      </c>
      <c r="K78" s="67" t="s">
        <v>273</v>
      </c>
      <c r="L78" s="183"/>
      <c r="M78" s="183"/>
      <c r="N78" s="183"/>
      <c r="O78" s="183"/>
      <c r="P78" s="183"/>
      <c r="Q78" s="183"/>
    </row>
    <row r="79" spans="1:17" x14ac:dyDescent="0.2">
      <c r="A79" s="49" t="s">
        <v>156</v>
      </c>
      <c r="B79" s="108" t="s">
        <v>199</v>
      </c>
      <c r="C79" s="19" t="s">
        <v>211</v>
      </c>
      <c r="D79" s="6" t="s">
        <v>156</v>
      </c>
      <c r="E79" s="6" t="s">
        <v>164</v>
      </c>
      <c r="F79" s="16" t="s">
        <v>281</v>
      </c>
      <c r="G79" s="51"/>
      <c r="H79" s="178">
        <f t="shared" si="5"/>
        <v>0.25</v>
      </c>
      <c r="I79" s="67" t="s">
        <v>273</v>
      </c>
      <c r="J79" s="67" t="s">
        <v>273</v>
      </c>
      <c r="K79" s="66" t="s">
        <v>270</v>
      </c>
      <c r="L79" s="67" t="s">
        <v>273</v>
      </c>
      <c r="M79" s="183"/>
      <c r="N79" s="183"/>
      <c r="O79" s="183"/>
      <c r="P79" s="183"/>
      <c r="Q79" s="183"/>
    </row>
    <row r="80" spans="1:17" x14ac:dyDescent="0.2">
      <c r="A80" s="49" t="s">
        <v>349</v>
      </c>
      <c r="B80" s="14" t="s">
        <v>10</v>
      </c>
      <c r="C80" s="14" t="s">
        <v>280</v>
      </c>
      <c r="D80" s="16" t="s">
        <v>411</v>
      </c>
      <c r="E80" s="6" t="s">
        <v>156</v>
      </c>
      <c r="F80" s="16" t="s">
        <v>275</v>
      </c>
      <c r="G80" s="51"/>
      <c r="H80" s="178">
        <f t="shared" si="5"/>
        <v>0.1111111111111111</v>
      </c>
      <c r="I80" s="67" t="s">
        <v>273</v>
      </c>
      <c r="J80" s="59" t="s">
        <v>270</v>
      </c>
      <c r="K80" s="67" t="s">
        <v>273</v>
      </c>
      <c r="L80" s="67" t="s">
        <v>273</v>
      </c>
      <c r="M80" s="67" t="s">
        <v>273</v>
      </c>
      <c r="N80" s="137" t="s">
        <v>273</v>
      </c>
      <c r="O80" s="67" t="s">
        <v>273</v>
      </c>
      <c r="P80" s="67" t="s">
        <v>273</v>
      </c>
      <c r="Q80" s="67" t="s">
        <v>273</v>
      </c>
    </row>
    <row r="82" spans="1:17" x14ac:dyDescent="0.2">
      <c r="A82" s="49" t="s">
        <v>412</v>
      </c>
      <c r="B82" s="14" t="s">
        <v>10</v>
      </c>
      <c r="C82" s="14" t="s">
        <v>9</v>
      </c>
      <c r="D82" s="16" t="s">
        <v>411</v>
      </c>
      <c r="E82" s="6" t="s">
        <v>162</v>
      </c>
      <c r="F82" s="16" t="s">
        <v>275</v>
      </c>
      <c r="G82" s="51"/>
      <c r="H82" s="178">
        <f t="shared" ref="H82:H93" si="6">COUNTIF(I82:Q82, "WIN")/(COUNTIF(I82:Q82, "WIN")+COUNTIF(I82:Q82, "LOSE"))</f>
        <v>0</v>
      </c>
      <c r="I82" s="67" t="s">
        <v>273</v>
      </c>
      <c r="J82" s="137" t="s">
        <v>273</v>
      </c>
      <c r="K82" s="67" t="s">
        <v>273</v>
      </c>
      <c r="L82" s="67" t="s">
        <v>273</v>
      </c>
      <c r="M82" s="67" t="s">
        <v>273</v>
      </c>
      <c r="N82" s="67" t="s">
        <v>273</v>
      </c>
      <c r="O82" s="67" t="s">
        <v>273</v>
      </c>
      <c r="P82" s="67" t="s">
        <v>273</v>
      </c>
      <c r="Q82" s="67" t="s">
        <v>273</v>
      </c>
    </row>
    <row r="83" spans="1:17" x14ac:dyDescent="0.2">
      <c r="A83" s="49" t="s">
        <v>162</v>
      </c>
      <c r="B83" s="14" t="s">
        <v>9</v>
      </c>
      <c r="C83" s="16" t="s">
        <v>211</v>
      </c>
      <c r="D83" s="6" t="s">
        <v>162</v>
      </c>
      <c r="E83" s="14" t="s">
        <v>213</v>
      </c>
      <c r="F83" s="16" t="s">
        <v>275</v>
      </c>
      <c r="G83" s="51"/>
      <c r="H83" s="178">
        <f t="shared" si="6"/>
        <v>0.44444444444444442</v>
      </c>
      <c r="I83" s="67" t="s">
        <v>273</v>
      </c>
      <c r="J83" s="67" t="s">
        <v>273</v>
      </c>
      <c r="K83" s="67" t="s">
        <v>273</v>
      </c>
      <c r="L83" s="66" t="s">
        <v>270</v>
      </c>
      <c r="M83" s="67" t="s">
        <v>273</v>
      </c>
      <c r="N83" s="66" t="s">
        <v>270</v>
      </c>
      <c r="O83" s="66" t="s">
        <v>270</v>
      </c>
      <c r="P83" s="66" t="s">
        <v>270</v>
      </c>
      <c r="Q83" s="130" t="s">
        <v>273</v>
      </c>
    </row>
    <row r="84" spans="1:17" x14ac:dyDescent="0.2">
      <c r="A84" s="57" t="s">
        <v>412</v>
      </c>
      <c r="B84" s="42" t="s">
        <v>10</v>
      </c>
      <c r="C84" s="108" t="s">
        <v>413</v>
      </c>
      <c r="D84" s="19" t="s">
        <v>211</v>
      </c>
      <c r="E84" s="128" t="s">
        <v>162</v>
      </c>
      <c r="F84" s="19" t="s">
        <v>281</v>
      </c>
      <c r="G84" s="132"/>
      <c r="H84" s="178">
        <f t="shared" si="6"/>
        <v>0.44444444444444442</v>
      </c>
      <c r="I84" s="67" t="s">
        <v>273</v>
      </c>
      <c r="J84" s="67" t="s">
        <v>273</v>
      </c>
      <c r="K84" s="67" t="s">
        <v>273</v>
      </c>
      <c r="L84" s="66" t="s">
        <v>270</v>
      </c>
      <c r="M84" s="60" t="s">
        <v>273</v>
      </c>
      <c r="N84" s="66" t="s">
        <v>270</v>
      </c>
      <c r="O84" s="66" t="s">
        <v>270</v>
      </c>
      <c r="P84" s="66" t="s">
        <v>270</v>
      </c>
      <c r="Q84" s="67" t="s">
        <v>273</v>
      </c>
    </row>
    <row r="85" spans="1:17" x14ac:dyDescent="0.2">
      <c r="A85" s="57" t="s">
        <v>162</v>
      </c>
      <c r="B85" s="108" t="s">
        <v>9</v>
      </c>
      <c r="C85" s="124" t="s">
        <v>248</v>
      </c>
      <c r="D85" s="128" t="s">
        <v>162</v>
      </c>
      <c r="E85" s="128" t="s">
        <v>210</v>
      </c>
      <c r="F85" s="108" t="s">
        <v>6</v>
      </c>
      <c r="G85" s="132"/>
      <c r="H85" s="178">
        <f t="shared" si="6"/>
        <v>0.77777777777777779</v>
      </c>
      <c r="I85" s="134" t="s">
        <v>270</v>
      </c>
      <c r="J85" s="67" t="s">
        <v>273</v>
      </c>
      <c r="K85" s="67" t="s">
        <v>273</v>
      </c>
      <c r="L85" s="66" t="s">
        <v>270</v>
      </c>
      <c r="M85" s="66" t="s">
        <v>270</v>
      </c>
      <c r="N85" s="134" t="s">
        <v>270</v>
      </c>
      <c r="O85" s="134" t="s">
        <v>270</v>
      </c>
      <c r="P85" s="134" t="s">
        <v>270</v>
      </c>
      <c r="Q85" s="134" t="s">
        <v>270</v>
      </c>
    </row>
    <row r="86" spans="1:17" x14ac:dyDescent="0.2">
      <c r="A86" s="57" t="s">
        <v>162</v>
      </c>
      <c r="B86" s="42" t="s">
        <v>287</v>
      </c>
      <c r="C86" s="19" t="s">
        <v>211</v>
      </c>
      <c r="D86" s="19" t="s">
        <v>275</v>
      </c>
      <c r="E86" s="64" t="s">
        <v>162</v>
      </c>
      <c r="F86" s="42" t="s">
        <v>213</v>
      </c>
      <c r="G86" s="51"/>
      <c r="H86" s="178">
        <f t="shared" si="6"/>
        <v>0.66666666666666663</v>
      </c>
      <c r="I86" s="158" t="s">
        <v>273</v>
      </c>
      <c r="J86" s="66" t="s">
        <v>270</v>
      </c>
      <c r="K86" s="67" t="s">
        <v>273</v>
      </c>
      <c r="L86" s="67" t="s">
        <v>273</v>
      </c>
      <c r="M86" s="159" t="s">
        <v>270</v>
      </c>
      <c r="N86" s="66" t="s">
        <v>270</v>
      </c>
      <c r="O86" s="59" t="s">
        <v>270</v>
      </c>
      <c r="P86" s="59" t="s">
        <v>270</v>
      </c>
      <c r="Q86" s="66" t="s">
        <v>270</v>
      </c>
    </row>
    <row r="87" spans="1:17" x14ac:dyDescent="0.2">
      <c r="A87" s="57" t="s">
        <v>162</v>
      </c>
      <c r="B87" s="19" t="s">
        <v>211</v>
      </c>
      <c r="C87" s="19" t="s">
        <v>5</v>
      </c>
      <c r="D87" s="64" t="s">
        <v>162</v>
      </c>
      <c r="E87" s="64" t="s">
        <v>4</v>
      </c>
      <c r="F87" s="64" t="s">
        <v>210</v>
      </c>
      <c r="G87" s="51"/>
      <c r="H87" s="178">
        <f t="shared" si="6"/>
        <v>0.66666666666666663</v>
      </c>
      <c r="I87" s="60" t="s">
        <v>273</v>
      </c>
      <c r="J87" s="58" t="s">
        <v>270</v>
      </c>
      <c r="K87" s="61" t="s">
        <v>273</v>
      </c>
      <c r="L87" s="59" t="s">
        <v>270</v>
      </c>
      <c r="M87" s="58" t="s">
        <v>270</v>
      </c>
      <c r="N87" s="58" t="s">
        <v>270</v>
      </c>
      <c r="O87" s="58" t="s">
        <v>270</v>
      </c>
      <c r="P87" s="58" t="s">
        <v>270</v>
      </c>
      <c r="Q87" s="130" t="s">
        <v>273</v>
      </c>
    </row>
    <row r="88" spans="1:17" x14ac:dyDescent="0.2">
      <c r="A88" s="57" t="s">
        <v>162</v>
      </c>
      <c r="B88" s="108" t="s">
        <v>9</v>
      </c>
      <c r="C88" s="124" t="s">
        <v>248</v>
      </c>
      <c r="D88" s="128" t="s">
        <v>162</v>
      </c>
      <c r="E88" s="128" t="s">
        <v>210</v>
      </c>
      <c r="F88" s="108" t="s">
        <v>223</v>
      </c>
      <c r="G88" s="132"/>
      <c r="H88" s="65">
        <f t="shared" si="6"/>
        <v>0.6</v>
      </c>
      <c r="I88" s="130" t="s">
        <v>273</v>
      </c>
      <c r="J88" s="183"/>
      <c r="K88" s="183"/>
      <c r="L88" s="183"/>
      <c r="M88" s="183"/>
      <c r="N88" s="134" t="s">
        <v>270</v>
      </c>
      <c r="O88" s="134" t="s">
        <v>270</v>
      </c>
      <c r="P88" s="134" t="s">
        <v>270</v>
      </c>
      <c r="Q88" s="130" t="s">
        <v>273</v>
      </c>
    </row>
    <row r="89" spans="1:17" x14ac:dyDescent="0.2">
      <c r="A89" s="57" t="s">
        <v>162</v>
      </c>
      <c r="B89" s="124" t="s">
        <v>151</v>
      </c>
      <c r="C89" s="124" t="s">
        <v>89</v>
      </c>
      <c r="D89" s="128" t="s">
        <v>162</v>
      </c>
      <c r="E89" s="128" t="s">
        <v>4</v>
      </c>
      <c r="F89" s="108" t="s">
        <v>202</v>
      </c>
      <c r="G89" s="132"/>
      <c r="H89" s="65">
        <f t="shared" si="6"/>
        <v>0.6</v>
      </c>
      <c r="I89" s="130" t="s">
        <v>273</v>
      </c>
      <c r="J89" s="183"/>
      <c r="K89" s="183"/>
      <c r="L89" s="183"/>
      <c r="M89" s="183"/>
      <c r="N89" s="134" t="s">
        <v>270</v>
      </c>
      <c r="O89" s="134" t="s">
        <v>270</v>
      </c>
      <c r="P89" s="136" t="s">
        <v>270</v>
      </c>
      <c r="Q89" s="130" t="s">
        <v>273</v>
      </c>
    </row>
    <row r="90" spans="1:17" x14ac:dyDescent="0.2">
      <c r="A90" s="57" t="s">
        <v>162</v>
      </c>
      <c r="B90" s="19" t="s">
        <v>97</v>
      </c>
      <c r="C90" s="19" t="s">
        <v>411</v>
      </c>
      <c r="D90" s="128" t="s">
        <v>162</v>
      </c>
      <c r="E90" s="108" t="s">
        <v>413</v>
      </c>
      <c r="F90" s="19" t="s">
        <v>281</v>
      </c>
      <c r="G90" s="132"/>
      <c r="H90" s="178">
        <f t="shared" si="6"/>
        <v>0.55555555555555558</v>
      </c>
      <c r="I90" s="130" t="s">
        <v>273</v>
      </c>
      <c r="J90" s="134" t="s">
        <v>270</v>
      </c>
      <c r="K90" s="130" t="s">
        <v>273</v>
      </c>
      <c r="L90" s="59" t="s">
        <v>270</v>
      </c>
      <c r="M90" s="66" t="s">
        <v>270</v>
      </c>
      <c r="N90" s="134" t="s">
        <v>270</v>
      </c>
      <c r="O90" s="66" t="s">
        <v>270</v>
      </c>
      <c r="P90" s="67" t="s">
        <v>273</v>
      </c>
      <c r="Q90" s="67" t="s">
        <v>273</v>
      </c>
    </row>
    <row r="91" spans="1:17" x14ac:dyDescent="0.2">
      <c r="A91" s="57" t="s">
        <v>162</v>
      </c>
      <c r="B91" s="42" t="s">
        <v>6</v>
      </c>
      <c r="C91" s="69" t="s">
        <v>105</v>
      </c>
      <c r="D91" s="64" t="s">
        <v>162</v>
      </c>
      <c r="E91" s="64" t="s">
        <v>210</v>
      </c>
      <c r="F91" s="42" t="s">
        <v>213</v>
      </c>
      <c r="G91" s="51"/>
      <c r="H91" s="178">
        <f t="shared" si="6"/>
        <v>0.55555555555555558</v>
      </c>
      <c r="I91" s="66" t="s">
        <v>270</v>
      </c>
      <c r="J91" s="67" t="s">
        <v>273</v>
      </c>
      <c r="K91" s="67" t="s">
        <v>273</v>
      </c>
      <c r="L91" s="66" t="s">
        <v>270</v>
      </c>
      <c r="M91" s="67" t="s">
        <v>273</v>
      </c>
      <c r="N91" s="66" t="s">
        <v>270</v>
      </c>
      <c r="O91" s="66" t="s">
        <v>270</v>
      </c>
      <c r="P91" s="66" t="s">
        <v>270</v>
      </c>
      <c r="Q91" s="67" t="s">
        <v>273</v>
      </c>
    </row>
    <row r="92" spans="1:17" x14ac:dyDescent="0.2">
      <c r="A92" s="57" t="s">
        <v>162</v>
      </c>
      <c r="B92" s="42" t="s">
        <v>9</v>
      </c>
      <c r="C92" s="19" t="s">
        <v>211</v>
      </c>
      <c r="D92" s="64" t="s">
        <v>162</v>
      </c>
      <c r="E92" s="64" t="s">
        <v>210</v>
      </c>
      <c r="F92" s="42" t="s">
        <v>6</v>
      </c>
      <c r="G92" s="51"/>
      <c r="H92" s="178">
        <f t="shared" si="6"/>
        <v>0.4</v>
      </c>
      <c r="I92" s="61" t="s">
        <v>273</v>
      </c>
      <c r="J92" s="60" t="s">
        <v>273</v>
      </c>
      <c r="K92" s="61" t="s">
        <v>273</v>
      </c>
      <c r="L92" s="58" t="s">
        <v>270</v>
      </c>
      <c r="M92" s="58" t="s">
        <v>270</v>
      </c>
      <c r="N92" s="183"/>
      <c r="O92" s="183"/>
      <c r="P92" s="183"/>
      <c r="Q92" s="183"/>
    </row>
    <row r="93" spans="1:17" x14ac:dyDescent="0.2">
      <c r="A93" s="57" t="s">
        <v>414</v>
      </c>
      <c r="B93" s="42" t="s">
        <v>6</v>
      </c>
      <c r="C93" s="19" t="s">
        <v>211</v>
      </c>
      <c r="D93" s="19" t="s">
        <v>5</v>
      </c>
      <c r="E93" s="64" t="s">
        <v>162</v>
      </c>
      <c r="F93" s="42" t="s">
        <v>213</v>
      </c>
      <c r="G93" s="51"/>
      <c r="H93" s="178">
        <f t="shared" si="6"/>
        <v>0.33333333333333331</v>
      </c>
      <c r="I93" s="67" t="s">
        <v>273</v>
      </c>
      <c r="J93" s="159" t="s">
        <v>270</v>
      </c>
      <c r="K93" s="67" t="s">
        <v>273</v>
      </c>
      <c r="L93" s="66" t="s">
        <v>270</v>
      </c>
      <c r="M93" s="67" t="s">
        <v>273</v>
      </c>
      <c r="N93" s="67" t="s">
        <v>273</v>
      </c>
      <c r="O93" s="66" t="s">
        <v>270</v>
      </c>
      <c r="P93" s="67" t="s">
        <v>273</v>
      </c>
      <c r="Q93" s="67" t="s">
        <v>273</v>
      </c>
    </row>
    <row r="94" spans="1:17" x14ac:dyDescent="0.2">
      <c r="A94" s="57"/>
      <c r="B94" s="51"/>
      <c r="C94" s="51"/>
      <c r="D94" s="51"/>
      <c r="E94" s="51"/>
      <c r="F94" s="51"/>
      <c r="G94" s="51"/>
      <c r="H94" s="57"/>
      <c r="I94" s="163"/>
      <c r="J94" s="163"/>
      <c r="K94" s="163"/>
      <c r="L94" s="163"/>
      <c r="M94" s="163"/>
      <c r="N94" s="163"/>
      <c r="O94" s="163"/>
      <c r="P94" s="163"/>
      <c r="Q94" s="163"/>
    </row>
    <row r="95" spans="1:17" x14ac:dyDescent="0.2">
      <c r="A95" s="184" t="s">
        <v>155</v>
      </c>
      <c r="B95" s="16" t="s">
        <v>1</v>
      </c>
      <c r="C95" s="16" t="s">
        <v>5</v>
      </c>
      <c r="D95" s="6" t="s">
        <v>155</v>
      </c>
      <c r="E95" s="64" t="s">
        <v>4</v>
      </c>
      <c r="F95" s="6" t="s">
        <v>158</v>
      </c>
      <c r="G95" s="51"/>
      <c r="H95" s="178">
        <f t="shared" ref="H95:H97" si="7">COUNTIF(I95:Q95, "WIN")/(COUNTIF(I95:Q95, "WIN")+COUNTIF(I95:Q95, "LOSE"))</f>
        <v>0.77777777777777779</v>
      </c>
      <c r="I95" s="58" t="s">
        <v>270</v>
      </c>
      <c r="J95" s="61" t="s">
        <v>273</v>
      </c>
      <c r="K95" s="58" t="s">
        <v>270</v>
      </c>
      <c r="L95" s="61" t="s">
        <v>273</v>
      </c>
      <c r="M95" s="58" t="s">
        <v>270</v>
      </c>
      <c r="N95" s="58" t="s">
        <v>270</v>
      </c>
      <c r="O95" s="58" t="s">
        <v>270</v>
      </c>
      <c r="P95" s="58" t="s">
        <v>270</v>
      </c>
      <c r="Q95" s="58" t="s">
        <v>270</v>
      </c>
    </row>
    <row r="96" spans="1:17" x14ac:dyDescent="0.2">
      <c r="A96" s="184" t="s">
        <v>415</v>
      </c>
      <c r="B96" s="16" t="s">
        <v>1</v>
      </c>
      <c r="C96" s="16" t="s">
        <v>5</v>
      </c>
      <c r="D96" s="6" t="s">
        <v>320</v>
      </c>
      <c r="E96" s="64" t="s">
        <v>4</v>
      </c>
      <c r="F96" s="6" t="s">
        <v>158</v>
      </c>
      <c r="G96" s="51"/>
      <c r="H96" s="178">
        <f t="shared" si="7"/>
        <v>0.77777777777777779</v>
      </c>
      <c r="I96" s="61" t="s">
        <v>273</v>
      </c>
      <c r="J96" s="58" t="s">
        <v>270</v>
      </c>
      <c r="K96" s="61" t="s">
        <v>273</v>
      </c>
      <c r="L96" s="58" t="s">
        <v>270</v>
      </c>
      <c r="M96" s="58" t="s">
        <v>270</v>
      </c>
      <c r="N96" s="58" t="s">
        <v>270</v>
      </c>
      <c r="O96" s="58" t="s">
        <v>270</v>
      </c>
      <c r="P96" s="58" t="s">
        <v>270</v>
      </c>
      <c r="Q96" s="58" t="s">
        <v>270</v>
      </c>
    </row>
    <row r="97" spans="1:17" x14ac:dyDescent="0.2">
      <c r="A97" s="184" t="s">
        <v>415</v>
      </c>
      <c r="B97" s="16" t="s">
        <v>1</v>
      </c>
      <c r="C97" s="16" t="s">
        <v>151</v>
      </c>
      <c r="D97" s="6" t="s">
        <v>329</v>
      </c>
      <c r="E97" s="64" t="s">
        <v>4</v>
      </c>
      <c r="F97" s="6" t="s">
        <v>158</v>
      </c>
      <c r="G97" s="51"/>
      <c r="H97" s="178">
        <f t="shared" si="7"/>
        <v>0.55555555555555558</v>
      </c>
      <c r="I97" s="61" t="s">
        <v>273</v>
      </c>
      <c r="J97" s="61" t="s">
        <v>273</v>
      </c>
      <c r="K97" s="61" t="s">
        <v>273</v>
      </c>
      <c r="L97" s="61" t="s">
        <v>273</v>
      </c>
      <c r="M97" s="58" t="s">
        <v>270</v>
      </c>
      <c r="N97" s="58" t="s">
        <v>270</v>
      </c>
      <c r="O97" s="58" t="s">
        <v>270</v>
      </c>
      <c r="P97" s="58" t="s">
        <v>270</v>
      </c>
      <c r="Q97" s="58" t="s">
        <v>270</v>
      </c>
    </row>
    <row r="98" spans="1:17" x14ac:dyDescent="0.2">
      <c r="A98" s="49" t="s">
        <v>415</v>
      </c>
      <c r="B98" s="6" t="s">
        <v>329</v>
      </c>
      <c r="C98" s="6" t="s">
        <v>157</v>
      </c>
      <c r="D98" s="19" t="s">
        <v>211</v>
      </c>
      <c r="E98" s="14" t="s">
        <v>6</v>
      </c>
      <c r="F98" s="14" t="s">
        <v>87</v>
      </c>
      <c r="G98" s="51"/>
      <c r="H98" s="178">
        <f>COUNTIF(I98:Q98, "WIN")/(COUNTIF(I98:Q98, "WIN")+COUNTIF(I98:Q98, "LOSE"))</f>
        <v>0.55555555555555558</v>
      </c>
      <c r="I98" s="61" t="s">
        <v>273</v>
      </c>
      <c r="J98" s="58" t="s">
        <v>270</v>
      </c>
      <c r="K98" s="61" t="s">
        <v>273</v>
      </c>
      <c r="L98" s="61" t="s">
        <v>273</v>
      </c>
      <c r="M98" s="61" t="s">
        <v>273</v>
      </c>
      <c r="N98" s="58" t="s">
        <v>270</v>
      </c>
      <c r="O98" s="58" t="s">
        <v>270</v>
      </c>
      <c r="P98" s="58" t="s">
        <v>270</v>
      </c>
      <c r="Q98" s="59" t="s">
        <v>270</v>
      </c>
    </row>
    <row r="99" spans="1:17" x14ac:dyDescent="0.2">
      <c r="A99" s="49" t="s">
        <v>415</v>
      </c>
      <c r="B99" s="6" t="s">
        <v>329</v>
      </c>
      <c r="C99" s="6" t="s">
        <v>161</v>
      </c>
      <c r="D99" s="19" t="s">
        <v>88</v>
      </c>
      <c r="E99" s="14" t="s">
        <v>6</v>
      </c>
      <c r="F99" s="14" t="s">
        <v>87</v>
      </c>
      <c r="G99" s="51"/>
      <c r="H99" s="178">
        <f>COUNTIF(I99:Q99, "WIN")/(COUNTIF(I99:Q99, "WIN")+COUNTIF(I99:Q99, "LOSE"))</f>
        <v>0.66666666666666663</v>
      </c>
      <c r="I99" s="61" t="s">
        <v>273</v>
      </c>
      <c r="J99" s="58" t="s">
        <v>270</v>
      </c>
      <c r="K99" s="61" t="s">
        <v>273</v>
      </c>
      <c r="L99" s="58" t="s">
        <v>270</v>
      </c>
      <c r="M99" s="61" t="s">
        <v>273</v>
      </c>
      <c r="N99" s="58" t="s">
        <v>270</v>
      </c>
      <c r="O99" s="58" t="s">
        <v>270</v>
      </c>
      <c r="P99" s="58" t="s">
        <v>270</v>
      </c>
      <c r="Q99" s="58" t="s">
        <v>270</v>
      </c>
    </row>
    <row r="100" spans="1:17" x14ac:dyDescent="0.2">
      <c r="A100" s="57" t="s">
        <v>415</v>
      </c>
      <c r="B100" s="6" t="s">
        <v>329</v>
      </c>
      <c r="C100" s="6" t="s">
        <v>276</v>
      </c>
      <c r="D100" s="19" t="s">
        <v>211</v>
      </c>
      <c r="E100" s="14" t="s">
        <v>213</v>
      </c>
      <c r="F100" s="14" t="s">
        <v>278</v>
      </c>
      <c r="G100" s="132"/>
      <c r="H100" s="178">
        <f>COUNTIF(I100:Q100, "WIN")/(COUNTIF(I100:Q100, "WIN")+COUNTIF(I100:Q100, "LOSE"))</f>
        <v>0.66666666666666663</v>
      </c>
      <c r="I100" s="61" t="s">
        <v>273</v>
      </c>
      <c r="J100" s="58" t="s">
        <v>270</v>
      </c>
      <c r="K100" s="61" t="s">
        <v>273</v>
      </c>
      <c r="L100" s="58" t="s">
        <v>270</v>
      </c>
      <c r="M100" s="61" t="s">
        <v>273</v>
      </c>
      <c r="N100" s="58" t="s">
        <v>270</v>
      </c>
      <c r="O100" s="58" t="s">
        <v>270</v>
      </c>
      <c r="P100" s="58" t="s">
        <v>270</v>
      </c>
      <c r="Q100" s="58" t="s">
        <v>270</v>
      </c>
    </row>
    <row r="101" spans="1:17" x14ac:dyDescent="0.2">
      <c r="A101" s="57" t="s">
        <v>415</v>
      </c>
      <c r="B101" s="6" t="s">
        <v>329</v>
      </c>
      <c r="C101" s="6" t="s">
        <v>276</v>
      </c>
      <c r="D101" s="19" t="s">
        <v>211</v>
      </c>
      <c r="E101" s="42" t="s">
        <v>10</v>
      </c>
      <c r="F101" s="14" t="s">
        <v>278</v>
      </c>
      <c r="G101" s="132"/>
      <c r="H101" s="178">
        <f>COUNTIF(I101:Q101, "WIN")/(COUNTIF(I101:Q101, "WIN")+COUNTIF(I101:Q101, "LOSE"))</f>
        <v>0.77777777777777779</v>
      </c>
      <c r="I101" s="61" t="s">
        <v>273</v>
      </c>
      <c r="J101" s="58" t="s">
        <v>270</v>
      </c>
      <c r="K101" s="61" t="s">
        <v>273</v>
      </c>
      <c r="L101" s="58" t="s">
        <v>270</v>
      </c>
      <c r="M101" s="58" t="s">
        <v>270</v>
      </c>
      <c r="N101" s="58" t="s">
        <v>270</v>
      </c>
      <c r="O101" s="58" t="s">
        <v>270</v>
      </c>
      <c r="P101" s="58" t="s">
        <v>270</v>
      </c>
      <c r="Q101" s="58" t="s">
        <v>270</v>
      </c>
    </row>
    <row r="102" spans="1:17" x14ac:dyDescent="0.2">
      <c r="A102" s="57"/>
      <c r="B102" s="51"/>
      <c r="C102" s="51"/>
      <c r="D102" s="51"/>
      <c r="E102" s="51"/>
      <c r="F102" s="51"/>
      <c r="G102" s="51"/>
      <c r="H102" s="57"/>
      <c r="I102" s="163"/>
      <c r="J102" s="163"/>
      <c r="K102" s="163"/>
      <c r="L102" s="163"/>
      <c r="M102" s="163"/>
      <c r="N102" s="163"/>
      <c r="O102" s="163"/>
      <c r="P102" s="163"/>
      <c r="Q102" s="163"/>
    </row>
    <row r="103" spans="1:17" x14ac:dyDescent="0.2">
      <c r="A103" s="49" t="s">
        <v>416</v>
      </c>
      <c r="B103" s="16" t="s">
        <v>88</v>
      </c>
      <c r="C103" s="64" t="s">
        <v>261</v>
      </c>
      <c r="D103" s="64" t="s">
        <v>164</v>
      </c>
      <c r="E103" s="64" t="s">
        <v>4</v>
      </c>
      <c r="F103" s="42" t="s">
        <v>149</v>
      </c>
      <c r="G103" s="51"/>
      <c r="H103" s="178">
        <f>COUNTIF(I103:Q103, "WIN")/(COUNTIF(I103:Q103, "WIN")+COUNTIF(I103:Q103, "LOSE"))</f>
        <v>0.66666666666666663</v>
      </c>
      <c r="I103" s="61" t="s">
        <v>273</v>
      </c>
      <c r="J103" s="61" t="s">
        <v>273</v>
      </c>
      <c r="K103" s="58" t="s">
        <v>270</v>
      </c>
      <c r="L103" s="58" t="s">
        <v>270</v>
      </c>
      <c r="M103" s="58" t="s">
        <v>270</v>
      </c>
      <c r="N103" s="58" t="s">
        <v>270</v>
      </c>
      <c r="O103" s="58" t="s">
        <v>270</v>
      </c>
      <c r="P103" s="61" t="s">
        <v>273</v>
      </c>
      <c r="Q103" s="58" t="s">
        <v>270</v>
      </c>
    </row>
    <row r="104" spans="1:17" x14ac:dyDescent="0.2">
      <c r="A104" s="49" t="s">
        <v>416</v>
      </c>
      <c r="B104" s="16" t="s">
        <v>88</v>
      </c>
      <c r="C104" s="64" t="s">
        <v>261</v>
      </c>
      <c r="D104" s="64" t="s">
        <v>164</v>
      </c>
      <c r="E104" s="42" t="s">
        <v>10</v>
      </c>
      <c r="F104" s="42" t="s">
        <v>149</v>
      </c>
      <c r="G104" s="51"/>
      <c r="H104" s="178">
        <f>COUNTIF(I104:Q104, "WIN")/(COUNTIF(I104:Q104, "WIN")+COUNTIF(I104:Q104, "LOSE"))</f>
        <v>0.33333333333333331</v>
      </c>
      <c r="I104" s="61" t="s">
        <v>273</v>
      </c>
      <c r="J104" s="61" t="s">
        <v>273</v>
      </c>
      <c r="K104" s="58" t="s">
        <v>270</v>
      </c>
      <c r="L104" s="58" t="s">
        <v>270</v>
      </c>
      <c r="M104" s="58" t="s">
        <v>270</v>
      </c>
      <c r="N104" s="61" t="s">
        <v>273</v>
      </c>
      <c r="O104" s="61" t="s">
        <v>273</v>
      </c>
      <c r="P104" s="61" t="s">
        <v>273</v>
      </c>
      <c r="Q104" s="61" t="s">
        <v>273</v>
      </c>
    </row>
    <row r="105" spans="1:17" x14ac:dyDescent="0.2">
      <c r="A105" s="49" t="s">
        <v>416</v>
      </c>
      <c r="B105" s="16" t="s">
        <v>88</v>
      </c>
      <c r="C105" s="64" t="s">
        <v>261</v>
      </c>
      <c r="D105" s="64" t="s">
        <v>164</v>
      </c>
      <c r="E105" s="64" t="s">
        <v>158</v>
      </c>
      <c r="F105" s="42" t="s">
        <v>149</v>
      </c>
      <c r="G105" s="51"/>
      <c r="H105" s="178">
        <f>COUNTIF(I105:Q105, "WIN")/(COUNTIF(I105:Q105, "WIN")+COUNTIF(I105:Q105, "LOSE"))</f>
        <v>0.44444444444444442</v>
      </c>
      <c r="I105" s="61" t="s">
        <v>273</v>
      </c>
      <c r="J105" s="61" t="s">
        <v>273</v>
      </c>
      <c r="K105" s="58" t="s">
        <v>270</v>
      </c>
      <c r="L105" s="61" t="s">
        <v>273</v>
      </c>
      <c r="M105" s="58" t="s">
        <v>270</v>
      </c>
      <c r="N105" s="58" t="s">
        <v>270</v>
      </c>
      <c r="O105" s="58" t="s">
        <v>270</v>
      </c>
      <c r="P105" s="61" t="s">
        <v>273</v>
      </c>
      <c r="Q105" s="61" t="s">
        <v>273</v>
      </c>
    </row>
    <row r="106" spans="1:17" x14ac:dyDescent="0.2">
      <c r="A106" s="53" t="s">
        <v>416</v>
      </c>
      <c r="B106" s="16" t="s">
        <v>88</v>
      </c>
      <c r="C106" s="64" t="s">
        <v>261</v>
      </c>
      <c r="D106" s="64" t="s">
        <v>164</v>
      </c>
      <c r="E106" s="19" t="s">
        <v>97</v>
      </c>
      <c r="F106" s="42" t="s">
        <v>149</v>
      </c>
      <c r="G106" s="51"/>
      <c r="H106" s="178">
        <f>COUNTIF(I106:Q106, "WIN")/(COUNTIF(I106:Q106, "WIN")+COUNTIF(I106:Q106, "LOSE"))</f>
        <v>0.66666666666666663</v>
      </c>
      <c r="I106" s="61" t="s">
        <v>273</v>
      </c>
      <c r="J106" s="61" t="s">
        <v>273</v>
      </c>
      <c r="K106" s="58" t="s">
        <v>270</v>
      </c>
      <c r="L106" s="61" t="s">
        <v>273</v>
      </c>
      <c r="M106" s="58" t="s">
        <v>270</v>
      </c>
      <c r="N106" s="58" t="s">
        <v>270</v>
      </c>
      <c r="O106" s="58" t="s">
        <v>270</v>
      </c>
      <c r="P106" s="58" t="s">
        <v>270</v>
      </c>
      <c r="Q106" s="58" t="s">
        <v>270</v>
      </c>
    </row>
  </sheetData>
  <autoFilter ref="A1:R101" xr:uid="{D6488758-57B8-41ED-A345-C4C28C89BD51}">
    <sortState xmlns:xlrd2="http://schemas.microsoft.com/office/spreadsheetml/2017/richdata2" ref="A20:R46">
      <sortCondition descending="1" ref="H1:H94"/>
    </sortState>
  </autoFilter>
  <conditionalFormatting sqref="I20:I22">
    <cfRule type="colorScale" priority="4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I95">
    <cfRule type="colorScale" priority="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I103:I106">
    <cfRule type="colorScale" priority="9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20">
    <cfRule type="colorScale" priority="4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21">
    <cfRule type="colorScale" priority="3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22">
    <cfRule type="colorScale" priority="3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23">
    <cfRule type="colorScale" priority="6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50">
    <cfRule type="colorScale" priority="5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95">
    <cfRule type="colorScale" priority="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96">
    <cfRule type="colorScale" priority="1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97">
    <cfRule type="colorScale" priority="2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98:J101">
    <cfRule type="colorScale" priority="11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103">
    <cfRule type="colorScale" priority="9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104:J105">
    <cfRule type="colorScale" priority="8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J106">
    <cfRule type="colorScale" priority="7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20:K21">
    <cfRule type="colorScale" priority="4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22">
    <cfRule type="colorScale" priority="3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23">
    <cfRule type="colorScale" priority="6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50">
    <cfRule type="colorScale" priority="5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67:K69 S70:S102">
    <cfRule type="colorScale" priority="12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70">
    <cfRule type="colorScale" priority="12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76">
    <cfRule type="colorScale" priority="7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95">
    <cfRule type="colorScale" priority="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96:K97">
    <cfRule type="colorScale" priority="2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98:K101">
    <cfRule type="colorScale" priority="11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K103:K106">
    <cfRule type="colorScale" priority="9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20:L21">
    <cfRule type="colorScale" priority="4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22">
    <cfRule type="colorScale" priority="3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50 I50 P50 S107 S110:S1048576 S50 H110:H1048576 I23 L23 P23 I96:I101">
    <cfRule type="colorScale" priority="11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69">
    <cfRule type="colorScale" priority="6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76">
    <cfRule type="colorScale" priority="11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5">
    <cfRule type="colorScale" priority="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6">
    <cfRule type="colorScale" priority="1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7">
    <cfRule type="colorScale" priority="2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8">
    <cfRule type="colorScale" priority="11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99:L101">
    <cfRule type="colorScale" priority="10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03:L104">
    <cfRule type="colorScale" priority="9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L105:L106">
    <cfRule type="colorScale" priority="8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20">
    <cfRule type="colorScale" priority="4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21">
    <cfRule type="colorScale" priority="3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22">
    <cfRule type="colorScale" priority="3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23">
    <cfRule type="colorScale" priority="5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50">
    <cfRule type="colorScale" priority="5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69">
    <cfRule type="colorScale" priority="6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70">
    <cfRule type="colorScale" priority="12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84">
    <cfRule type="colorScale" priority="11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95:M96">
    <cfRule type="colorScale" priority="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97">
    <cfRule type="colorScale" priority="1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98:M100">
    <cfRule type="colorScale" priority="10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101">
    <cfRule type="colorScale" priority="7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103:M104">
    <cfRule type="colorScale" priority="9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M105:M106">
    <cfRule type="colorScale" priority="8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20">
    <cfRule type="colorScale" priority="4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21">
    <cfRule type="colorScale" priority="3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22">
    <cfRule type="colorScale" priority="3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23">
    <cfRule type="colorScale" priority="5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50">
    <cfRule type="colorScale" priority="5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95">
    <cfRule type="colorScale" priority="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96">
    <cfRule type="colorScale" priority="1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97:N98">
    <cfRule type="colorScale" priority="10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99:N100">
    <cfRule type="colorScale" priority="10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01">
    <cfRule type="colorScale" priority="7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03">
    <cfRule type="colorScale" priority="9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04">
    <cfRule type="colorScale" priority="8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05">
    <cfRule type="colorScale" priority="8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N106">
    <cfRule type="colorScale" priority="7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20">
    <cfRule type="colorScale" priority="4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21">
    <cfRule type="colorScale" priority="3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22">
    <cfRule type="colorScale" priority="2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23">
    <cfRule type="colorScale" priority="5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50">
    <cfRule type="colorScale" priority="5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70">
    <cfRule type="colorScale" priority="12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95">
    <cfRule type="colorScale" priority="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96">
    <cfRule type="colorScale" priority="1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97">
    <cfRule type="colorScale" priority="1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98">
    <cfRule type="colorScale" priority="10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99">
    <cfRule type="colorScale" priority="10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0">
    <cfRule type="colorScale" priority="10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1">
    <cfRule type="colorScale" priority="7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3">
    <cfRule type="colorScale" priority="9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4">
    <cfRule type="colorScale" priority="8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5">
    <cfRule type="colorScale" priority="8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O106">
    <cfRule type="colorScale" priority="7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20:P21">
    <cfRule type="colorScale" priority="4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22">
    <cfRule type="colorScale" priority="2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95">
    <cfRule type="colorScale" priority="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96">
    <cfRule type="colorScale" priority="1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97">
    <cfRule type="colorScale" priority="1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98:P99">
    <cfRule type="colorScale" priority="10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0">
    <cfRule type="colorScale" priority="10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1">
    <cfRule type="colorScale" priority="6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3">
    <cfRule type="colorScale" priority="9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4">
    <cfRule type="colorScale" priority="8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5">
    <cfRule type="colorScale" priority="8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P106">
    <cfRule type="colorScale" priority="7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20">
    <cfRule type="colorScale" priority="4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21">
    <cfRule type="colorScale" priority="3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22">
    <cfRule type="colorScale" priority="2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23">
    <cfRule type="colorScale" priority="5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50">
    <cfRule type="colorScale" priority="5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95">
    <cfRule type="colorScale" priority="1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96">
    <cfRule type="colorScale" priority="1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97">
    <cfRule type="colorScale" priority="1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98">
    <cfRule type="colorScale" priority="11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99">
    <cfRule type="colorScale" priority="10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100">
    <cfRule type="colorScale" priority="9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101">
    <cfRule type="colorScale" priority="68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103">
    <cfRule type="colorScale" priority="9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104:Q105">
    <cfRule type="colorScale" priority="8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Q106">
    <cfRule type="colorScale" priority="7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2">
    <cfRule type="colorScale" priority="2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3">
    <cfRule type="colorScale" priority="2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4:S5">
    <cfRule type="colorScale" priority="26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6">
    <cfRule type="colorScale" priority="2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7:S8 S1">
    <cfRule type="colorScale" priority="12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9">
    <cfRule type="colorScale" priority="6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10">
    <cfRule type="colorScale" priority="6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11:S12 I69">
    <cfRule type="colorScale" priority="6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13">
    <cfRule type="colorScale" priority="6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38">
    <cfRule type="colorScale" priority="120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39">
    <cfRule type="colorScale" priority="11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40:S42 I70">
    <cfRule type="colorScale" priority="122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47:S48 S50">
    <cfRule type="colorScale" priority="117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49">
    <cfRule type="colorScale" priority="49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51:S64 J70">
    <cfRule type="colorScale" priority="123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103:S106 I67">
    <cfRule type="colorScale" priority="115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conditionalFormatting sqref="S15:AG16 I74 S17:Z17 S18:S36 H1:H107">
    <cfRule type="colorScale" priority="74">
      <colorScale>
        <cfvo type="num" val="0.5"/>
        <cfvo type="num" val="0.75"/>
        <cfvo type="num" val="1"/>
        <color rgb="FFFF9999"/>
        <color theme="7" tint="0.59999389629810485"/>
        <color theme="9" tint="0.39997558519241921"/>
      </colorScale>
    </cfRule>
  </conditionalFormatting>
  <pageMargins left="0.7" right="0.7" top="0.75" bottom="0.75" header="0.3" footer="0.3"/>
  <pageSetup scale="0" firstPageNumber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679A-E315-4C94-BB71-0055ECC839CF}">
  <dimension ref="A1:BL55"/>
  <sheetViews>
    <sheetView topLeftCell="A13" zoomScale="85" zoomScaleNormal="85" workbookViewId="0">
      <pane xSplit="8" topLeftCell="AJ13" activePane="topRight" state="frozen"/>
      <selection activeCell="A13" sqref="A13"/>
      <selection pane="topRight" activeCell="A13" sqref="A13"/>
    </sheetView>
  </sheetViews>
  <sheetFormatPr defaultColWidth="0" defaultRowHeight="15" customHeight="1" x14ac:dyDescent="0.2"/>
  <cols>
    <col min="1" max="1" width="8.875" style="5" customWidth="1"/>
    <col min="2" max="2" width="5.51171875" style="5" customWidth="1"/>
    <col min="3" max="7" width="9.01171875" style="5" customWidth="1"/>
    <col min="8" max="8" width="9.01171875" style="161" customWidth="1"/>
    <col min="9" max="9" width="2.28515625" style="202" customWidth="1"/>
    <col min="10" max="14" width="9.01171875" style="5" customWidth="1"/>
    <col min="15" max="15" width="2.41796875" style="202" customWidth="1"/>
    <col min="16" max="20" width="9.01171875" style="5" customWidth="1"/>
    <col min="21" max="21" width="2.41796875" style="202" customWidth="1"/>
    <col min="22" max="23" width="9.01171875" style="5" customWidth="1"/>
    <col min="24" max="24" width="9.01171875" style="5" bestFit="1" customWidth="1"/>
    <col min="25" max="25" width="9.01171875" style="5" customWidth="1"/>
    <col min="26" max="26" width="9.01171875" style="5" bestFit="1" customWidth="1"/>
    <col min="27" max="27" width="2.41796875" style="202" customWidth="1"/>
    <col min="28" max="29" width="9.01171875" style="5" customWidth="1"/>
    <col min="30" max="30" width="2.41796875" style="202" customWidth="1"/>
    <col min="31" max="34" width="9.01171875" customWidth="1"/>
    <col min="35" max="35" width="2.41796875" style="202" customWidth="1"/>
    <col min="36" max="36" width="9.01171875" customWidth="1"/>
    <col min="37" max="37" width="2.41796875" style="202" customWidth="1"/>
    <col min="38" max="39" width="9.01171875" style="5" customWidth="1"/>
    <col min="40" max="40" width="2.41796875" style="202" customWidth="1"/>
    <col min="41" max="41" width="9.01171875" style="5" customWidth="1"/>
    <col min="42" max="42" width="2.41796875" style="202" customWidth="1"/>
    <col min="43" max="43" width="9.01171875" style="5" customWidth="1"/>
    <col min="44" max="44" width="2.41796875" style="202" customWidth="1"/>
    <col min="45" max="402" width="9.01171875" style="5" bestFit="1" customWidth="1"/>
    <col min="403" max="403" width="0" style="5" hidden="1" customWidth="1"/>
    <col min="404" max="16384" width="0" style="5" hidden="1"/>
  </cols>
  <sheetData>
    <row r="1" spans="1:64" x14ac:dyDescent="0.2">
      <c r="A1" s="161" t="s">
        <v>353</v>
      </c>
      <c r="B1" s="161"/>
      <c r="H1" s="5"/>
      <c r="J1" s="198" t="s">
        <v>417</v>
      </c>
      <c r="K1" s="202"/>
      <c r="L1" s="202"/>
      <c r="M1" s="202"/>
      <c r="N1" s="202"/>
      <c r="P1" s="200" t="s">
        <v>359</v>
      </c>
      <c r="Q1" s="199"/>
      <c r="R1" s="199"/>
      <c r="S1" s="199"/>
      <c r="T1" s="199"/>
      <c r="V1" s="200" t="s">
        <v>357</v>
      </c>
      <c r="W1" s="199"/>
      <c r="X1" s="199"/>
      <c r="Y1" s="199"/>
      <c r="Z1" s="199"/>
      <c r="AB1" s="200" t="s">
        <v>358</v>
      </c>
      <c r="AC1" s="199"/>
      <c r="AE1" s="200" t="s">
        <v>418</v>
      </c>
      <c r="AF1" s="200"/>
      <c r="AG1" s="199"/>
      <c r="AH1" s="202"/>
      <c r="AJ1" s="200" t="s">
        <v>419</v>
      </c>
      <c r="AL1" s="200" t="s">
        <v>420</v>
      </c>
      <c r="AM1" s="202"/>
      <c r="AO1" s="200" t="s">
        <v>421</v>
      </c>
      <c r="AQ1" s="200" t="s">
        <v>422</v>
      </c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</row>
    <row r="2" spans="1:64" ht="14.25" customHeight="1" x14ac:dyDescent="0.2">
      <c r="A2" s="161"/>
      <c r="I2" s="199"/>
      <c r="J2" s="162" t="s">
        <v>423</v>
      </c>
      <c r="K2" s="162" t="s">
        <v>424</v>
      </c>
      <c r="L2" s="162" t="s">
        <v>425</v>
      </c>
      <c r="M2" s="162" t="s">
        <v>426</v>
      </c>
      <c r="N2" s="162" t="s">
        <v>427</v>
      </c>
      <c r="O2" s="220"/>
      <c r="P2" s="164" t="s">
        <v>428</v>
      </c>
      <c r="Q2" s="164" t="s">
        <v>429</v>
      </c>
      <c r="R2" s="164" t="s">
        <v>430</v>
      </c>
      <c r="S2" s="162" t="s">
        <v>431</v>
      </c>
      <c r="T2" s="162" t="s">
        <v>432</v>
      </c>
      <c r="U2" s="220"/>
      <c r="V2" s="57" t="s">
        <v>433</v>
      </c>
      <c r="W2" s="57" t="s">
        <v>434</v>
      </c>
      <c r="X2" s="57" t="s">
        <v>435</v>
      </c>
      <c r="Y2" s="57" t="s">
        <v>436</v>
      </c>
      <c r="Z2" s="57" t="s">
        <v>437</v>
      </c>
      <c r="AA2" s="220"/>
      <c r="AB2" s="57" t="s">
        <v>438</v>
      </c>
      <c r="AC2" s="57" t="s">
        <v>439</v>
      </c>
      <c r="AD2" s="220"/>
      <c r="AE2" s="57" t="s">
        <v>440</v>
      </c>
      <c r="AF2" s="57" t="s">
        <v>441</v>
      </c>
      <c r="AG2" s="57" t="s">
        <v>442</v>
      </c>
      <c r="AH2" s="57" t="s">
        <v>443</v>
      </c>
      <c r="AI2" s="220"/>
      <c r="AJ2" s="57" t="s">
        <v>444</v>
      </c>
      <c r="AK2" s="227"/>
      <c r="AL2" s="57" t="s">
        <v>445</v>
      </c>
      <c r="AM2" s="57" t="s">
        <v>443</v>
      </c>
      <c r="AN2" s="227"/>
      <c r="AO2" s="57" t="s">
        <v>446</v>
      </c>
      <c r="AP2" s="227"/>
      <c r="AQ2" s="57" t="s">
        <v>447</v>
      </c>
      <c r="AR2" s="227"/>
      <c r="AT2" s="2"/>
      <c r="AU2" s="214"/>
      <c r="AV2" s="135"/>
      <c r="AW2" s="2"/>
      <c r="AX2" s="214"/>
      <c r="AY2" s="4"/>
      <c r="AZ2" s="214"/>
    </row>
    <row r="3" spans="1:64" ht="14.25" customHeight="1" x14ac:dyDescent="0.2">
      <c r="A3" s="57"/>
      <c r="B3" s="179" t="s">
        <v>52</v>
      </c>
      <c r="C3" s="128" t="s">
        <v>90</v>
      </c>
      <c r="D3" s="217" t="s">
        <v>150</v>
      </c>
      <c r="E3" s="42" t="s">
        <v>413</v>
      </c>
      <c r="F3" s="6" t="s">
        <v>164</v>
      </c>
      <c r="G3" s="216" t="s">
        <v>153</v>
      </c>
      <c r="H3" s="175">
        <f>H32</f>
        <v>0.68</v>
      </c>
      <c r="I3" s="199"/>
      <c r="J3" s="203" t="s">
        <v>54</v>
      </c>
      <c r="K3" s="203" t="s">
        <v>448</v>
      </c>
      <c r="L3" s="203" t="s">
        <v>54</v>
      </c>
      <c r="M3" s="179" t="s">
        <v>52</v>
      </c>
      <c r="N3" s="203" t="s">
        <v>54</v>
      </c>
      <c r="O3" s="220"/>
      <c r="P3" s="213" t="s">
        <v>368</v>
      </c>
      <c r="Q3" s="203" t="s">
        <v>54</v>
      </c>
      <c r="R3" s="204" t="s">
        <v>53</v>
      </c>
      <c r="S3" s="204" t="s">
        <v>53</v>
      </c>
      <c r="T3" s="204" t="s">
        <v>53</v>
      </c>
      <c r="U3" s="220"/>
      <c r="V3" s="179" t="s">
        <v>52</v>
      </c>
      <c r="W3" s="203" t="s">
        <v>448</v>
      </c>
      <c r="X3" s="203" t="s">
        <v>54</v>
      </c>
      <c r="Y3" s="203" t="s">
        <v>448</v>
      </c>
      <c r="Z3" s="179" t="s">
        <v>52</v>
      </c>
      <c r="AA3" s="220"/>
      <c r="AB3" s="204" t="s">
        <v>52</v>
      </c>
      <c r="AC3" s="203" t="s">
        <v>54</v>
      </c>
      <c r="AD3" s="220"/>
      <c r="AE3" s="179" t="s">
        <v>52</v>
      </c>
      <c r="AF3" s="203" t="s">
        <v>54</v>
      </c>
      <c r="AG3" s="179" t="s">
        <v>52</v>
      </c>
      <c r="AH3" s="203" t="s">
        <v>448</v>
      </c>
      <c r="AI3" s="220"/>
      <c r="AJ3" s="203" t="s">
        <v>54</v>
      </c>
      <c r="AK3" s="227"/>
      <c r="AL3" s="179" t="s">
        <v>53</v>
      </c>
      <c r="AM3" s="203" t="s">
        <v>54</v>
      </c>
      <c r="AN3" s="227"/>
      <c r="AO3" s="203" t="s">
        <v>54</v>
      </c>
      <c r="AP3" s="227"/>
      <c r="AQ3" s="203" t="s">
        <v>448</v>
      </c>
      <c r="AR3" s="227"/>
      <c r="AT3" s="2"/>
      <c r="AU3" s="105"/>
      <c r="AV3" s="2"/>
      <c r="AW3" s="2"/>
      <c r="AX3" s="214"/>
      <c r="AY3" s="2"/>
      <c r="AZ3" s="4"/>
    </row>
    <row r="4" spans="1:64" x14ac:dyDescent="0.2">
      <c r="A4" s="57"/>
      <c r="B4" s="203" t="s">
        <v>448</v>
      </c>
      <c r="C4" s="42" t="s">
        <v>199</v>
      </c>
      <c r="D4" s="19" t="s">
        <v>89</v>
      </c>
      <c r="E4" s="217" t="s">
        <v>151</v>
      </c>
      <c r="F4" s="64" t="s">
        <v>154</v>
      </c>
      <c r="G4" s="6" t="s">
        <v>91</v>
      </c>
      <c r="H4" s="65">
        <f>H24</f>
        <v>0.56000000000000005</v>
      </c>
      <c r="I4" s="200"/>
      <c r="J4" s="128" t="s">
        <v>90</v>
      </c>
      <c r="K4" s="42" t="s">
        <v>199</v>
      </c>
      <c r="L4" s="42" t="s">
        <v>149</v>
      </c>
      <c r="M4" s="42" t="s">
        <v>153</v>
      </c>
      <c r="N4" s="16" t="s">
        <v>1</v>
      </c>
      <c r="O4" s="221"/>
      <c r="P4" s="42" t="s">
        <v>199</v>
      </c>
      <c r="Q4" s="128" t="s">
        <v>90</v>
      </c>
      <c r="R4" s="42" t="s">
        <v>371</v>
      </c>
      <c r="S4" s="19" t="s">
        <v>1</v>
      </c>
      <c r="T4" s="6" t="s">
        <v>155</v>
      </c>
      <c r="U4" s="221"/>
      <c r="V4" s="128" t="s">
        <v>370</v>
      </c>
      <c r="W4" s="42" t="s">
        <v>199</v>
      </c>
      <c r="X4" s="6" t="s">
        <v>161</v>
      </c>
      <c r="Y4" s="42" t="s">
        <v>149</v>
      </c>
      <c r="Z4" s="16" t="s">
        <v>1</v>
      </c>
      <c r="AA4" s="221"/>
      <c r="AB4" s="42" t="s">
        <v>149</v>
      </c>
      <c r="AC4" s="16" t="s">
        <v>1</v>
      </c>
      <c r="AD4" s="221"/>
      <c r="AE4" s="128" t="s">
        <v>90</v>
      </c>
      <c r="AF4" s="6" t="s">
        <v>209</v>
      </c>
      <c r="AG4" s="16" t="s">
        <v>1</v>
      </c>
      <c r="AH4" s="6" t="s">
        <v>155</v>
      </c>
      <c r="AI4" s="221"/>
      <c r="AJ4" s="6" t="s">
        <v>248</v>
      </c>
      <c r="AK4" s="228"/>
      <c r="AL4" s="128" t="s">
        <v>90</v>
      </c>
      <c r="AM4" s="6" t="s">
        <v>155</v>
      </c>
      <c r="AN4" s="228"/>
      <c r="AO4" s="6" t="s">
        <v>155</v>
      </c>
      <c r="AP4" s="228"/>
      <c r="AQ4" s="6" t="s">
        <v>155</v>
      </c>
      <c r="AR4" s="228"/>
      <c r="AT4" s="2"/>
      <c r="AU4" s="105"/>
      <c r="AV4" s="4"/>
      <c r="AW4" s="2"/>
      <c r="AX4" s="4"/>
      <c r="AY4" s="2"/>
      <c r="AZ4" s="4"/>
    </row>
    <row r="5" spans="1:64" x14ac:dyDescent="0.2">
      <c r="A5" s="57"/>
      <c r="B5" s="203" t="s">
        <v>54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65">
        <f>H37</f>
        <v>0.72</v>
      </c>
      <c r="I5" s="200"/>
      <c r="J5" s="6" t="s">
        <v>157</v>
      </c>
      <c r="K5" s="19" t="s">
        <v>89</v>
      </c>
      <c r="L5" s="19" t="s">
        <v>97</v>
      </c>
      <c r="M5" s="19" t="s">
        <v>150</v>
      </c>
      <c r="N5" s="16" t="s">
        <v>5</v>
      </c>
      <c r="O5" s="222"/>
      <c r="P5" s="19" t="s">
        <v>89</v>
      </c>
      <c r="Q5" s="6" t="s">
        <v>164</v>
      </c>
      <c r="R5" s="42" t="s">
        <v>375</v>
      </c>
      <c r="S5" s="6" t="s">
        <v>376</v>
      </c>
      <c r="T5" s="19" t="s">
        <v>88</v>
      </c>
      <c r="U5" s="222"/>
      <c r="V5" s="42" t="s">
        <v>374</v>
      </c>
      <c r="W5" s="19" t="s">
        <v>89</v>
      </c>
      <c r="X5" s="19" t="s">
        <v>211</v>
      </c>
      <c r="Y5" s="19" t="s">
        <v>88</v>
      </c>
      <c r="Z5" s="6" t="s">
        <v>156</v>
      </c>
      <c r="AA5" s="222"/>
      <c r="AB5" s="19" t="s">
        <v>5</v>
      </c>
      <c r="AC5" s="6" t="s">
        <v>156</v>
      </c>
      <c r="AD5" s="222"/>
      <c r="AE5" s="19" t="s">
        <v>150</v>
      </c>
      <c r="AF5" s="6" t="s">
        <v>162</v>
      </c>
      <c r="AG5" s="42" t="s">
        <v>149</v>
      </c>
      <c r="AH5" s="16" t="s">
        <v>88</v>
      </c>
      <c r="AI5" s="222"/>
      <c r="AJ5" s="6" t="s">
        <v>383</v>
      </c>
      <c r="AK5" s="229"/>
      <c r="AL5" s="217" t="s">
        <v>378</v>
      </c>
      <c r="AM5" s="16" t="s">
        <v>88</v>
      </c>
      <c r="AN5" s="229"/>
      <c r="AO5" s="16" t="s">
        <v>88</v>
      </c>
      <c r="AP5" s="229"/>
      <c r="AQ5" s="16" t="s">
        <v>88</v>
      </c>
      <c r="AR5" s="229"/>
      <c r="AT5" s="2"/>
      <c r="AU5" s="105"/>
      <c r="AV5" s="2"/>
      <c r="AW5" s="2"/>
      <c r="AX5" s="4"/>
      <c r="AY5" s="233"/>
      <c r="AZ5" s="214"/>
    </row>
    <row r="6" spans="1:64" x14ac:dyDescent="0.2">
      <c r="A6" s="57"/>
      <c r="B6" s="179" t="s">
        <v>52</v>
      </c>
      <c r="C6" s="218" t="s">
        <v>1</v>
      </c>
      <c r="D6" s="42" t="s">
        <v>149</v>
      </c>
      <c r="E6" s="6" t="s">
        <v>348</v>
      </c>
      <c r="F6" s="215" t="s">
        <v>200</v>
      </c>
      <c r="G6" s="218" t="s">
        <v>5</v>
      </c>
      <c r="H6" s="210">
        <f>H34</f>
        <v>0.8</v>
      </c>
      <c r="I6" s="200"/>
      <c r="J6" s="19" t="s">
        <v>88</v>
      </c>
      <c r="K6" s="64" t="s">
        <v>154</v>
      </c>
      <c r="L6" s="64" t="s">
        <v>160</v>
      </c>
      <c r="M6" s="6" t="s">
        <v>348</v>
      </c>
      <c r="N6" s="6" t="s">
        <v>156</v>
      </c>
      <c r="O6" s="221"/>
      <c r="P6" s="19" t="s">
        <v>98</v>
      </c>
      <c r="Q6" s="19" t="s">
        <v>150</v>
      </c>
      <c r="R6" s="19" t="s">
        <v>275</v>
      </c>
      <c r="S6" s="6" t="s">
        <v>284</v>
      </c>
      <c r="T6" s="42" t="s">
        <v>202</v>
      </c>
      <c r="U6" s="221"/>
      <c r="V6" s="19" t="s">
        <v>378</v>
      </c>
      <c r="W6" s="19" t="s">
        <v>151</v>
      </c>
      <c r="X6" s="6" t="s">
        <v>209</v>
      </c>
      <c r="Y6" s="6" t="s">
        <v>348</v>
      </c>
      <c r="Z6" s="42" t="s">
        <v>4</v>
      </c>
      <c r="AA6" s="221"/>
      <c r="AB6" s="6" t="s">
        <v>348</v>
      </c>
      <c r="AC6" s="42" t="s">
        <v>4</v>
      </c>
      <c r="AD6" s="221"/>
      <c r="AE6" s="42" t="s">
        <v>413</v>
      </c>
      <c r="AF6" s="19" t="s">
        <v>449</v>
      </c>
      <c r="AG6" s="6" t="s">
        <v>348</v>
      </c>
      <c r="AH6" s="42" t="s">
        <v>202</v>
      </c>
      <c r="AI6" s="221"/>
      <c r="AJ6" s="19" t="s">
        <v>449</v>
      </c>
      <c r="AK6" s="228"/>
      <c r="AL6" s="42" t="s">
        <v>4</v>
      </c>
      <c r="AM6" s="42" t="s">
        <v>202</v>
      </c>
      <c r="AN6" s="228"/>
      <c r="AO6" s="219" t="s">
        <v>261</v>
      </c>
      <c r="AP6" s="228"/>
      <c r="AQ6" s="219" t="s">
        <v>450</v>
      </c>
      <c r="AR6" s="228"/>
      <c r="AT6" s="2"/>
      <c r="AU6" s="234"/>
      <c r="AV6" s="233"/>
      <c r="AW6" s="4"/>
      <c r="AX6" s="2"/>
      <c r="AY6" s="135"/>
      <c r="AZ6" s="233"/>
    </row>
    <row r="7" spans="1:64" x14ac:dyDescent="0.2">
      <c r="A7" s="57"/>
      <c r="B7" s="203" t="s">
        <v>448</v>
      </c>
      <c r="C7" s="6" t="s">
        <v>155</v>
      </c>
      <c r="D7" s="16" t="s">
        <v>88</v>
      </c>
      <c r="E7" s="42" t="s">
        <v>202</v>
      </c>
      <c r="F7" s="219" t="s">
        <v>261</v>
      </c>
      <c r="G7" s="218" t="s">
        <v>87</v>
      </c>
      <c r="H7" s="65">
        <f>H35</f>
        <v>0.44</v>
      </c>
      <c r="I7" s="200"/>
      <c r="J7" s="108" t="s">
        <v>6</v>
      </c>
      <c r="K7" s="64" t="s">
        <v>256</v>
      </c>
      <c r="L7" s="128" t="s">
        <v>261</v>
      </c>
      <c r="M7" s="6" t="s">
        <v>201</v>
      </c>
      <c r="N7" s="42" t="s">
        <v>4</v>
      </c>
      <c r="O7" s="223"/>
      <c r="P7" s="64" t="s">
        <v>154</v>
      </c>
      <c r="Q7" s="42" t="s">
        <v>213</v>
      </c>
      <c r="R7" s="6" t="s">
        <v>348</v>
      </c>
      <c r="S7" s="42" t="s">
        <v>4</v>
      </c>
      <c r="T7" s="6" t="s">
        <v>261</v>
      </c>
      <c r="U7" s="223"/>
      <c r="V7" s="6" t="s">
        <v>164</v>
      </c>
      <c r="W7" s="64" t="s">
        <v>154</v>
      </c>
      <c r="X7" s="42" t="s">
        <v>213</v>
      </c>
      <c r="Y7" s="6" t="s">
        <v>200</v>
      </c>
      <c r="Z7" s="128" t="s">
        <v>261</v>
      </c>
      <c r="AA7" s="223"/>
      <c r="AB7" s="6" t="s">
        <v>200</v>
      </c>
      <c r="AC7" s="128" t="s">
        <v>261</v>
      </c>
      <c r="AD7" s="223"/>
      <c r="AE7" s="6" t="s">
        <v>164</v>
      </c>
      <c r="AF7" s="6" t="s">
        <v>376</v>
      </c>
      <c r="AG7" s="6" t="s">
        <v>200</v>
      </c>
      <c r="AH7" s="128" t="s">
        <v>261</v>
      </c>
      <c r="AI7" s="223"/>
      <c r="AJ7" s="6" t="s">
        <v>376</v>
      </c>
      <c r="AK7" s="230"/>
      <c r="AL7" s="216" t="s">
        <v>375</v>
      </c>
      <c r="AM7" s="219" t="s">
        <v>261</v>
      </c>
      <c r="AN7" s="230"/>
      <c r="AO7" s="42" t="s">
        <v>4</v>
      </c>
      <c r="AP7" s="230"/>
      <c r="AQ7" s="216" t="s">
        <v>153</v>
      </c>
      <c r="AR7" s="230"/>
    </row>
    <row r="8" spans="1:64" x14ac:dyDescent="0.2">
      <c r="A8" s="2"/>
      <c r="B8" s="214"/>
      <c r="C8" s="2"/>
      <c r="D8" s="2"/>
      <c r="E8" s="2"/>
      <c r="F8" s="2"/>
      <c r="G8" s="2"/>
      <c r="H8" s="65"/>
      <c r="I8" s="200"/>
      <c r="J8" s="42" t="s">
        <v>87</v>
      </c>
      <c r="K8" s="19" t="s">
        <v>151</v>
      </c>
      <c r="L8" s="128" t="s">
        <v>164</v>
      </c>
      <c r="M8" s="6" t="s">
        <v>200</v>
      </c>
      <c r="N8" s="6" t="s">
        <v>158</v>
      </c>
      <c r="O8" s="224"/>
      <c r="P8" s="6" t="s">
        <v>91</v>
      </c>
      <c r="Q8" s="42" t="s">
        <v>87</v>
      </c>
      <c r="R8" s="19" t="s">
        <v>281</v>
      </c>
      <c r="S8" s="6" t="s">
        <v>383</v>
      </c>
      <c r="T8" s="6" t="s">
        <v>200</v>
      </c>
      <c r="U8" s="224"/>
      <c r="V8" s="42" t="s">
        <v>278</v>
      </c>
      <c r="W8" s="6" t="s">
        <v>91</v>
      </c>
      <c r="X8" s="6" t="s">
        <v>212</v>
      </c>
      <c r="Y8" s="42" t="s">
        <v>153</v>
      </c>
      <c r="Z8" s="16" t="s">
        <v>5</v>
      </c>
      <c r="AA8" s="224"/>
      <c r="AB8" s="42" t="s">
        <v>153</v>
      </c>
      <c r="AC8" s="16" t="s">
        <v>11</v>
      </c>
      <c r="AD8" s="224"/>
      <c r="AE8" s="42" t="s">
        <v>153</v>
      </c>
      <c r="AF8" s="42" t="s">
        <v>213</v>
      </c>
      <c r="AG8" s="16" t="s">
        <v>5</v>
      </c>
      <c r="AH8" s="16" t="s">
        <v>87</v>
      </c>
      <c r="AI8" s="224"/>
      <c r="AJ8" s="42" t="s">
        <v>213</v>
      </c>
      <c r="AK8" s="231"/>
      <c r="AL8" s="216" t="s">
        <v>87</v>
      </c>
      <c r="AM8" s="219" t="s">
        <v>164</v>
      </c>
      <c r="AN8" s="231"/>
      <c r="AO8" s="216" t="s">
        <v>153</v>
      </c>
      <c r="AP8" s="231"/>
      <c r="AQ8" s="16" t="s">
        <v>97</v>
      </c>
      <c r="AR8" s="231"/>
    </row>
    <row r="9" spans="1:64" x14ac:dyDescent="0.2">
      <c r="A9" s="3"/>
      <c r="B9" s="3"/>
      <c r="H9" s="2"/>
      <c r="I9" s="199"/>
      <c r="J9" s="178">
        <f>COUNTIF(J$11:J$55, "LOSE")/(COUNTIF(J$11:J$55, "WIN")+COUNTIF(J$11:J$55, "LOSE"))</f>
        <v>0.56000000000000005</v>
      </c>
      <c r="K9" s="178">
        <f>COUNTIF(K$11:K$55, "LOSE")/(COUNTIF(K$11:K$55, "WIN")+COUNTIF(K$11:K$55, "LOSE"))</f>
        <v>0.4</v>
      </c>
      <c r="L9" s="178">
        <f>COUNTIF(L$11:L$55, "LOSE")/(COUNTIF(L$11:L$55, "WIN")+COUNTIF(L$11:L$55, "LOSE"))</f>
        <v>4.1666666666666664E-2</v>
      </c>
      <c r="M9" s="178">
        <f>COUNTIF(M$11:M$55, "LOSE")/(COUNTIF(M$11:M$55, "WIN")+COUNTIF(M$11:M$55, "LOSE"))</f>
        <v>0.48</v>
      </c>
      <c r="N9" s="178">
        <f>COUNTIF(N$11:N$55, "LOSE")/(COUNTIF(N$11:N$55, "WIN")+COUNTIF(N$11:N$55, "LOSE"))</f>
        <v>0.2</v>
      </c>
      <c r="O9" s="224"/>
      <c r="P9" s="178">
        <f>COUNTIF(P$11:P$55, "LOSE")/(COUNTIF(P$11:P$55, "WIN")+COUNTIF(P$11:P$55, "LOSE"))</f>
        <v>0.36</v>
      </c>
      <c r="Q9" s="178">
        <f>COUNTIF(Q$11:Q$55, "LOSE")/(COUNTIF(Q$11:Q$55, "WIN")+COUNTIF(Q$11:Q$55, "LOSE"))</f>
        <v>0.88</v>
      </c>
      <c r="R9" s="178">
        <f>COUNTIF(R$11:R$55, "LOSE")/(COUNTIF(R$11:R$55, "WIN")+COUNTIF(R$11:R$55, "LOSE"))</f>
        <v>0.4</v>
      </c>
      <c r="S9" s="178">
        <f>COUNTIF(S$11:S$55, "LOSE")/(COUNTIF(S$11:S$55, "WIN")+COUNTIF(S$11:S$55, "LOSE"))</f>
        <v>0.52</v>
      </c>
      <c r="T9" s="178">
        <f>COUNTIF(T$11:T$55, "LOSE")/(COUNTIF(T$11:T$55, "WIN")+COUNTIF(T$11:T$55, "LOSE"))</f>
        <v>0.33333333333333331</v>
      </c>
      <c r="U9" s="224"/>
      <c r="V9" s="178">
        <f>COUNTIF(V$11:V$55, "LOSE")/(COUNTIF(V$11:V$55, "WIN")+COUNTIF(V$11:V$55, "LOSE"))</f>
        <v>0.8</v>
      </c>
      <c r="W9" s="178">
        <f>COUNTIF(W$11:W$55, "LOSE")/(COUNTIF(W$11:W$55, "WIN")+COUNTIF(W$11:W$55, "LOSE"))</f>
        <v>0.48</v>
      </c>
      <c r="X9" s="178">
        <f>COUNTIF(X$11:X$55, "LOSE")/(COUNTIF(X$11:X$55, "WIN")+COUNTIF(X$11:X$55, "LOSE"))</f>
        <v>0.48</v>
      </c>
      <c r="Y9" s="178">
        <f>COUNTIF(Y$11:Y$55, "LOSE")/(COUNTIF(Y$11:Y$55, "WIN")+COUNTIF(Y$11:Y$55, "LOSE"))</f>
        <v>0.52</v>
      </c>
      <c r="Z9" s="178">
        <f>COUNTIF(Z$11:Z$55, "LOSE")/(COUNTIF(Z$11:Z$55, "WIN")+COUNTIF(Z$11:Z$55, "LOSE"))</f>
        <v>0.36</v>
      </c>
      <c r="AA9" s="224"/>
      <c r="AB9" s="178">
        <f>COUNTIF(AB$11:AB$55, "LOSE")/(COUNTIF(AB$11:AB$55, "WIN")+COUNTIF(AB$11:AB$55, "LOSE"))</f>
        <v>0.48</v>
      </c>
      <c r="AC9" s="178">
        <f>COUNTIF(AC$11:AC$55, "LOSE")/(COUNTIF(AC$11:AC$55, "WIN")+COUNTIF(AC$11:AC$55, "LOSE"))</f>
        <v>0.2</v>
      </c>
      <c r="AD9" s="224"/>
      <c r="AE9" s="178">
        <f>COUNTIF(AE$11:AE$55, "LOSE")/(COUNTIF(AE$11:AE$55, "WIN")+COUNTIF(AE$11:AE$55, "LOSE"))</f>
        <v>0.6</v>
      </c>
      <c r="AF9" s="178">
        <f>COUNTIF(AF$11:AF$55, "LOSE")/(COUNTIF(AF$11:AF$55, "WIN")+COUNTIF(AF$11:AF$55, "LOSE"))</f>
        <v>0.52</v>
      </c>
      <c r="AG9" s="178">
        <f>COUNTIF(AG$11:AG$55, "LOSE")/(COUNTIF(AG$11:AG$55, "WIN")+COUNTIF(AG$11:AG$55, "LOSE"))</f>
        <v>0.84</v>
      </c>
      <c r="AH9" s="178">
        <f>COUNTIF(AH$11:AH$55, "LOSE")/(COUNTIF(AH$11:AH$55, "WIN")+COUNTIF(AH$11:AH$55, "LOSE"))</f>
        <v>0.4</v>
      </c>
      <c r="AI9" s="224"/>
      <c r="AJ9" s="178">
        <f>COUNTIF(AJ$11:AJ$55, "LOSE")/(COUNTIF(AJ$11:AJ$55, "WIN")+COUNTIF(AJ$11:AJ$55, "LOSE"))</f>
        <v>0.64</v>
      </c>
      <c r="AK9" s="231"/>
      <c r="AL9" s="178">
        <f>COUNTIF(AL$11:AL$55, "LOSE")/(COUNTIF(AL$11:AL$55, "WIN")+COUNTIF(AL$11:AL$55, "LOSE"))</f>
        <v>0.88</v>
      </c>
      <c r="AM9" s="178">
        <f>COUNTIF(AM$11:AM$55, "LOSE")/(COUNTIF(AM$11:AM$55, "WIN")+COUNTIF(AM$11:AM$55, "LOSE"))</f>
        <v>0.28000000000000003</v>
      </c>
      <c r="AN9" s="231"/>
      <c r="AO9" s="178">
        <f>COUNTIF(AO$11:AO$55, "LOSE")/(COUNTIF(AO$11:AO$55, "WIN")+COUNTIF(AO$11:AO$55, "LOSE"))</f>
        <v>0.32</v>
      </c>
      <c r="AP9" s="231"/>
      <c r="AQ9" s="178">
        <f>COUNTIF(AQ$11:AQ$55, "LOSE")/(COUNTIF(AQ$11:AQ$55, "WIN")+COUNTIF(AQ$11:AQ$55, "LOSE"))</f>
        <v>0.2</v>
      </c>
      <c r="AR9" s="231"/>
      <c r="AS9" s="65" t="e">
        <f t="shared" ref="AS9:BL9" si="0">COUNTIF(AS$11:AS$55, "LOSE")/(COUNTIF(AS$11:AS$55, "WIN")+COUNTIF(AS$11:AS$55, "LOSE"))</f>
        <v>#DIV/0!</v>
      </c>
      <c r="AT9" s="65" t="e">
        <f t="shared" si="0"/>
        <v>#DIV/0!</v>
      </c>
      <c r="AU9" s="65" t="e">
        <f t="shared" si="0"/>
        <v>#DIV/0!</v>
      </c>
      <c r="AV9" s="65" t="e">
        <f t="shared" si="0"/>
        <v>#DIV/0!</v>
      </c>
      <c r="AW9" s="65" t="e">
        <f t="shared" si="0"/>
        <v>#DIV/0!</v>
      </c>
      <c r="AX9" s="65" t="e">
        <f t="shared" si="0"/>
        <v>#DIV/0!</v>
      </c>
      <c r="AY9" s="65" t="e">
        <f t="shared" si="0"/>
        <v>#DIV/0!</v>
      </c>
      <c r="AZ9" s="65" t="e">
        <f t="shared" si="0"/>
        <v>#DIV/0!</v>
      </c>
      <c r="BA9" s="65" t="e">
        <f t="shared" si="0"/>
        <v>#DIV/0!</v>
      </c>
      <c r="BB9" s="65" t="e">
        <f t="shared" si="0"/>
        <v>#DIV/0!</v>
      </c>
      <c r="BC9" s="65" t="e">
        <f t="shared" si="0"/>
        <v>#DIV/0!</v>
      </c>
      <c r="BD9" s="65" t="e">
        <f t="shared" si="0"/>
        <v>#DIV/0!</v>
      </c>
      <c r="BE9" s="65" t="e">
        <f t="shared" si="0"/>
        <v>#DIV/0!</v>
      </c>
      <c r="BF9" s="65" t="e">
        <f t="shared" si="0"/>
        <v>#DIV/0!</v>
      </c>
      <c r="BG9" s="65" t="e">
        <f t="shared" si="0"/>
        <v>#DIV/0!</v>
      </c>
      <c r="BH9" s="65" t="e">
        <f t="shared" si="0"/>
        <v>#DIV/0!</v>
      </c>
      <c r="BI9" s="65" t="e">
        <f t="shared" si="0"/>
        <v>#DIV/0!</v>
      </c>
      <c r="BJ9" s="65" t="e">
        <f t="shared" si="0"/>
        <v>#DIV/0!</v>
      </c>
      <c r="BK9" s="65" t="e">
        <f t="shared" si="0"/>
        <v>#DIV/0!</v>
      </c>
      <c r="BL9" s="65" t="e">
        <f t="shared" si="0"/>
        <v>#DIV/0!</v>
      </c>
    </row>
    <row r="10" spans="1:64" s="202" customFormat="1" x14ac:dyDescent="0.2">
      <c r="A10" s="198" t="s">
        <v>417</v>
      </c>
      <c r="B10" s="198"/>
      <c r="C10" s="199"/>
      <c r="D10" s="199"/>
      <c r="E10" s="199"/>
      <c r="F10" s="199"/>
      <c r="G10" s="199"/>
      <c r="H10" s="198" t="s">
        <v>417</v>
      </c>
      <c r="I10" s="199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I10" s="201"/>
      <c r="AK10" s="226"/>
      <c r="AN10" s="226"/>
      <c r="AP10" s="226"/>
      <c r="AR10" s="226"/>
    </row>
    <row r="11" spans="1:64" x14ac:dyDescent="0.2">
      <c r="A11" s="57" t="s">
        <v>423</v>
      </c>
      <c r="B11" s="203" t="s">
        <v>54</v>
      </c>
      <c r="C11" s="128" t="s">
        <v>90</v>
      </c>
      <c r="D11" s="6" t="s">
        <v>157</v>
      </c>
      <c r="E11" s="19" t="s">
        <v>88</v>
      </c>
      <c r="F11" s="108" t="s">
        <v>6</v>
      </c>
      <c r="G11" s="216" t="s">
        <v>87</v>
      </c>
      <c r="H11" s="65">
        <f>COUNTIF(J11:AR11, "WIN")/(COUNTIF(J11:AR11, "WIN")+COUNTIF(J11:AR11, "LOSE"))</f>
        <v>0.66666666666666663</v>
      </c>
      <c r="I11" s="199"/>
      <c r="J11" s="205" t="s">
        <v>384</v>
      </c>
      <c r="K11" s="58" t="s">
        <v>270</v>
      </c>
      <c r="L11" s="58" t="s">
        <v>270</v>
      </c>
      <c r="M11" s="58" t="s">
        <v>270</v>
      </c>
      <c r="N11" s="58" t="s">
        <v>270</v>
      </c>
      <c r="O11" s="207"/>
      <c r="P11" s="58" t="s">
        <v>270</v>
      </c>
      <c r="Q11" s="61" t="s">
        <v>273</v>
      </c>
      <c r="R11" s="61" t="s">
        <v>273</v>
      </c>
      <c r="S11" s="58" t="s">
        <v>270</v>
      </c>
      <c r="T11" s="205" t="s">
        <v>385</v>
      </c>
      <c r="U11" s="207"/>
      <c r="V11" s="61" t="s">
        <v>273</v>
      </c>
      <c r="W11" s="58" t="s">
        <v>270</v>
      </c>
      <c r="X11" s="58" t="s">
        <v>270</v>
      </c>
      <c r="Y11" s="58" t="s">
        <v>270</v>
      </c>
      <c r="Z11" s="61" t="s">
        <v>273</v>
      </c>
      <c r="AA11" s="207"/>
      <c r="AB11" s="61" t="s">
        <v>273</v>
      </c>
      <c r="AC11" s="58" t="s">
        <v>270</v>
      </c>
      <c r="AD11" s="207"/>
      <c r="AE11" s="58" t="s">
        <v>270</v>
      </c>
      <c r="AF11" s="58" t="s">
        <v>270</v>
      </c>
      <c r="AG11" s="61" t="s">
        <v>273</v>
      </c>
      <c r="AH11" s="61" t="s">
        <v>273</v>
      </c>
      <c r="AI11" s="207"/>
      <c r="AJ11" s="58" t="s">
        <v>270</v>
      </c>
      <c r="AK11" s="207"/>
      <c r="AL11" s="61" t="s">
        <v>273</v>
      </c>
      <c r="AM11" s="58" t="s">
        <v>270</v>
      </c>
      <c r="AN11" s="207"/>
      <c r="AO11" s="58" t="s">
        <v>270</v>
      </c>
      <c r="AP11" s="207"/>
      <c r="AQ11" s="58" t="s">
        <v>270</v>
      </c>
      <c r="AR11" s="207"/>
    </row>
    <row r="12" spans="1:64" x14ac:dyDescent="0.2">
      <c r="A12" s="57" t="s">
        <v>424</v>
      </c>
      <c r="B12" s="203" t="s">
        <v>448</v>
      </c>
      <c r="C12" s="42" t="s">
        <v>199</v>
      </c>
      <c r="D12" s="19" t="s">
        <v>89</v>
      </c>
      <c r="E12" s="64" t="s">
        <v>154</v>
      </c>
      <c r="F12" s="64" t="s">
        <v>256</v>
      </c>
      <c r="G12" s="217" t="s">
        <v>151</v>
      </c>
      <c r="H12" s="65">
        <f>COUNTIF(J12:AR12, "WIN")/(COUNTIF(J12:AR12, "WIN")+COUNTIF(J12:AR12, "LOSE"))</f>
        <v>0.56000000000000005</v>
      </c>
      <c r="I12" s="199"/>
      <c r="J12" s="61" t="s">
        <v>273</v>
      </c>
      <c r="K12" s="205" t="s">
        <v>384</v>
      </c>
      <c r="L12" s="58" t="s">
        <v>270</v>
      </c>
      <c r="M12" s="61" t="s">
        <v>273</v>
      </c>
      <c r="N12" s="58" t="s">
        <v>270</v>
      </c>
      <c r="O12" s="207"/>
      <c r="P12" s="61" t="s">
        <v>273</v>
      </c>
      <c r="Q12" s="61" t="s">
        <v>273</v>
      </c>
      <c r="R12" s="61" t="s">
        <v>273</v>
      </c>
      <c r="S12" s="58" t="s">
        <v>270</v>
      </c>
      <c r="T12" s="58" t="s">
        <v>270</v>
      </c>
      <c r="U12" s="207"/>
      <c r="V12" s="61" t="s">
        <v>273</v>
      </c>
      <c r="W12" s="58" t="s">
        <v>270</v>
      </c>
      <c r="X12" s="58" t="s">
        <v>270</v>
      </c>
      <c r="Y12" s="61" t="s">
        <v>273</v>
      </c>
      <c r="Z12" s="58" t="s">
        <v>270</v>
      </c>
      <c r="AA12" s="207"/>
      <c r="AB12" s="61" t="s">
        <v>273</v>
      </c>
      <c r="AC12" s="58" t="s">
        <v>270</v>
      </c>
      <c r="AD12" s="207"/>
      <c r="AE12" s="61" t="s">
        <v>273</v>
      </c>
      <c r="AF12" s="58" t="s">
        <v>270</v>
      </c>
      <c r="AG12" s="61" t="s">
        <v>273</v>
      </c>
      <c r="AH12" s="58" t="s">
        <v>270</v>
      </c>
      <c r="AI12" s="207"/>
      <c r="AJ12" s="58" t="s">
        <v>270</v>
      </c>
      <c r="AK12" s="207"/>
      <c r="AL12" s="61" t="s">
        <v>273</v>
      </c>
      <c r="AM12" s="58" t="s">
        <v>270</v>
      </c>
      <c r="AN12" s="207"/>
      <c r="AO12" s="58" t="s">
        <v>270</v>
      </c>
      <c r="AP12" s="207"/>
      <c r="AQ12" s="58" t="s">
        <v>270</v>
      </c>
      <c r="AR12" s="207"/>
    </row>
    <row r="13" spans="1:64" x14ac:dyDescent="0.2">
      <c r="A13" s="57" t="s">
        <v>425</v>
      </c>
      <c r="B13" s="203" t="s">
        <v>54</v>
      </c>
      <c r="C13" s="42" t="s">
        <v>149</v>
      </c>
      <c r="D13" s="19" t="s">
        <v>97</v>
      </c>
      <c r="E13" s="64" t="s">
        <v>160</v>
      </c>
      <c r="F13" s="6" t="s">
        <v>261</v>
      </c>
      <c r="G13" s="128" t="s">
        <v>164</v>
      </c>
      <c r="H13" s="65">
        <f>COUNTIF(J13:AR13, "WIN")/(COUNTIF(J13:AR13, "WIN")+COUNTIF(J13:AR13, "LOSE"))</f>
        <v>0.08</v>
      </c>
      <c r="I13" s="199"/>
      <c r="J13" s="61" t="s">
        <v>273</v>
      </c>
      <c r="K13" s="61" t="s">
        <v>273</v>
      </c>
      <c r="L13" s="205" t="s">
        <v>384</v>
      </c>
      <c r="M13" s="61" t="s">
        <v>273</v>
      </c>
      <c r="N13" s="58" t="s">
        <v>270</v>
      </c>
      <c r="O13" s="207"/>
      <c r="P13" s="61" t="s">
        <v>273</v>
      </c>
      <c r="Q13" s="61" t="s">
        <v>273</v>
      </c>
      <c r="R13" s="61" t="s">
        <v>273</v>
      </c>
      <c r="S13" s="61" t="s">
        <v>273</v>
      </c>
      <c r="T13" s="61" t="s">
        <v>273</v>
      </c>
      <c r="U13" s="207"/>
      <c r="V13" s="61" t="s">
        <v>273</v>
      </c>
      <c r="W13" s="61" t="s">
        <v>273</v>
      </c>
      <c r="X13" s="61" t="s">
        <v>273</v>
      </c>
      <c r="Y13" s="61" t="s">
        <v>273</v>
      </c>
      <c r="Z13" s="61" t="s">
        <v>273</v>
      </c>
      <c r="AA13" s="207"/>
      <c r="AB13" s="61" t="s">
        <v>273</v>
      </c>
      <c r="AC13" s="61" t="s">
        <v>273</v>
      </c>
      <c r="AD13" s="207"/>
      <c r="AE13" s="61" t="s">
        <v>273</v>
      </c>
      <c r="AF13" s="61" t="s">
        <v>273</v>
      </c>
      <c r="AG13" s="61" t="s">
        <v>273</v>
      </c>
      <c r="AH13" s="61" t="s">
        <v>273</v>
      </c>
      <c r="AI13" s="207"/>
      <c r="AJ13" s="61" t="s">
        <v>273</v>
      </c>
      <c r="AK13" s="207"/>
      <c r="AL13" s="61" t="s">
        <v>273</v>
      </c>
      <c r="AM13" s="61" t="s">
        <v>273</v>
      </c>
      <c r="AN13" s="207"/>
      <c r="AO13" s="61" t="s">
        <v>273</v>
      </c>
      <c r="AP13" s="207"/>
      <c r="AQ13" s="58" t="s">
        <v>270</v>
      </c>
      <c r="AR13" s="207"/>
    </row>
    <row r="14" spans="1:64" x14ac:dyDescent="0.2">
      <c r="A14" s="57" t="s">
        <v>426</v>
      </c>
      <c r="B14" s="179" t="s">
        <v>52</v>
      </c>
      <c r="C14" s="216" t="s">
        <v>153</v>
      </c>
      <c r="D14" s="217" t="s">
        <v>150</v>
      </c>
      <c r="E14" s="6" t="s">
        <v>348</v>
      </c>
      <c r="F14" s="6" t="s">
        <v>201</v>
      </c>
      <c r="G14" s="215" t="s">
        <v>200</v>
      </c>
      <c r="H14" s="65">
        <f>COUNTIF(J14:AR14, "WIN")/(COUNTIF(J14:AR14, "WIN")+COUNTIF(J14:AR14, "LOSE"))</f>
        <v>0.4</v>
      </c>
      <c r="I14" s="199"/>
      <c r="J14" s="61" t="s">
        <v>273</v>
      </c>
      <c r="K14" s="58" t="s">
        <v>270</v>
      </c>
      <c r="L14" s="58" t="s">
        <v>270</v>
      </c>
      <c r="M14" s="205" t="s">
        <v>384</v>
      </c>
      <c r="N14" s="58" t="s">
        <v>270</v>
      </c>
      <c r="O14" s="207"/>
      <c r="P14" s="58" t="s">
        <v>270</v>
      </c>
      <c r="Q14" s="58" t="s">
        <v>270</v>
      </c>
      <c r="R14" s="61" t="s">
        <v>273</v>
      </c>
      <c r="S14" s="61" t="s">
        <v>273</v>
      </c>
      <c r="T14" s="61" t="s">
        <v>273</v>
      </c>
      <c r="U14" s="207"/>
      <c r="V14" s="61" t="s">
        <v>273</v>
      </c>
      <c r="W14" s="58" t="s">
        <v>270</v>
      </c>
      <c r="X14" s="61" t="s">
        <v>273</v>
      </c>
      <c r="Y14" s="61" t="s">
        <v>273</v>
      </c>
      <c r="Z14" s="61" t="s">
        <v>273</v>
      </c>
      <c r="AA14" s="207"/>
      <c r="AB14" s="61" t="s">
        <v>273</v>
      </c>
      <c r="AC14" s="58" t="s">
        <v>270</v>
      </c>
      <c r="AD14" s="207"/>
      <c r="AE14" s="61" t="s">
        <v>273</v>
      </c>
      <c r="AF14" s="61" t="s">
        <v>273</v>
      </c>
      <c r="AG14" s="61" t="s">
        <v>273</v>
      </c>
      <c r="AH14" s="61" t="s">
        <v>273</v>
      </c>
      <c r="AI14" s="207"/>
      <c r="AJ14" s="61" t="s">
        <v>273</v>
      </c>
      <c r="AK14" s="207"/>
      <c r="AL14" s="61" t="s">
        <v>273</v>
      </c>
      <c r="AM14" s="58" t="s">
        <v>270</v>
      </c>
      <c r="AN14" s="207"/>
      <c r="AO14" s="58" t="s">
        <v>270</v>
      </c>
      <c r="AP14" s="207"/>
      <c r="AQ14" s="58" t="s">
        <v>270</v>
      </c>
      <c r="AR14" s="207"/>
    </row>
    <row r="15" spans="1:64" x14ac:dyDescent="0.2">
      <c r="A15" s="57" t="s">
        <v>427</v>
      </c>
      <c r="B15" s="203" t="s">
        <v>54</v>
      </c>
      <c r="C15" s="218" t="s">
        <v>1</v>
      </c>
      <c r="D15" s="218" t="s">
        <v>5</v>
      </c>
      <c r="E15" s="6" t="s">
        <v>156</v>
      </c>
      <c r="F15" s="42" t="s">
        <v>4</v>
      </c>
      <c r="G15" s="6" t="s">
        <v>158</v>
      </c>
      <c r="H15" s="65">
        <f>COUNTIF(J15:AR15, "WIN")/(COUNTIF(J15:AR15, "WIN")+COUNTIF(J15:AR15, "LOSE"))</f>
        <v>0.16</v>
      </c>
      <c r="I15" s="199"/>
      <c r="J15" s="58" t="s">
        <v>270</v>
      </c>
      <c r="K15" s="61" t="s">
        <v>273</v>
      </c>
      <c r="L15" s="58" t="s">
        <v>270</v>
      </c>
      <c r="M15" s="61" t="s">
        <v>273</v>
      </c>
      <c r="N15" s="205" t="s">
        <v>384</v>
      </c>
      <c r="O15" s="207"/>
      <c r="P15" s="61" t="s">
        <v>273</v>
      </c>
      <c r="Q15" s="61" t="s">
        <v>273</v>
      </c>
      <c r="R15" s="61" t="s">
        <v>273</v>
      </c>
      <c r="S15" s="61" t="s">
        <v>273</v>
      </c>
      <c r="T15" s="61" t="s">
        <v>273</v>
      </c>
      <c r="U15" s="207"/>
      <c r="V15" s="61" t="s">
        <v>273</v>
      </c>
      <c r="W15" s="61" t="s">
        <v>273</v>
      </c>
      <c r="X15" s="61" t="s">
        <v>273</v>
      </c>
      <c r="Y15" s="61" t="s">
        <v>273</v>
      </c>
      <c r="Z15" s="61" t="s">
        <v>273</v>
      </c>
      <c r="AA15" s="207"/>
      <c r="AB15" s="61" t="s">
        <v>273</v>
      </c>
      <c r="AC15" s="61" t="s">
        <v>273</v>
      </c>
      <c r="AD15" s="207"/>
      <c r="AE15" s="61" t="s">
        <v>273</v>
      </c>
      <c r="AF15" s="61" t="s">
        <v>273</v>
      </c>
      <c r="AG15" s="61" t="s">
        <v>273</v>
      </c>
      <c r="AH15" s="61" t="s">
        <v>273</v>
      </c>
      <c r="AI15" s="207"/>
      <c r="AJ15" s="61" t="s">
        <v>273</v>
      </c>
      <c r="AK15" s="207"/>
      <c r="AL15" s="61" t="s">
        <v>273</v>
      </c>
      <c r="AM15" s="58" t="s">
        <v>270</v>
      </c>
      <c r="AN15" s="207"/>
      <c r="AO15" s="61" t="s">
        <v>273</v>
      </c>
      <c r="AP15" s="207"/>
      <c r="AQ15" s="58" t="s">
        <v>270</v>
      </c>
      <c r="AR15" s="207"/>
    </row>
    <row r="16" spans="1:64" s="202" customFormat="1" x14ac:dyDescent="0.2">
      <c r="A16" s="200" t="s">
        <v>359</v>
      </c>
      <c r="B16" s="200"/>
      <c r="C16" s="199"/>
      <c r="D16" s="199"/>
      <c r="E16" s="199"/>
      <c r="F16" s="199"/>
      <c r="G16" s="199"/>
      <c r="H16" s="200"/>
      <c r="I16" s="199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I16" s="201"/>
      <c r="AK16" s="226"/>
      <c r="AN16" s="226"/>
      <c r="AP16" s="226"/>
      <c r="AR16" s="226"/>
    </row>
    <row r="17" spans="1:43" x14ac:dyDescent="0.2">
      <c r="A17" s="164" t="s">
        <v>428</v>
      </c>
      <c r="B17" s="213" t="s">
        <v>368</v>
      </c>
      <c r="C17" s="42" t="s">
        <v>199</v>
      </c>
      <c r="D17" s="19" t="s">
        <v>89</v>
      </c>
      <c r="E17" s="19" t="s">
        <v>98</v>
      </c>
      <c r="F17" s="64" t="s">
        <v>154</v>
      </c>
      <c r="G17" s="6" t="s">
        <v>91</v>
      </c>
      <c r="H17" s="65">
        <f>COUNTIF(J17:AR17, "WIN")/(COUNTIF(J17:AR17, "WIN")+COUNTIF(J17:AR17, "LOSE"))</f>
        <v>0.6</v>
      </c>
      <c r="I17" s="206"/>
      <c r="J17" s="61" t="s">
        <v>273</v>
      </c>
      <c r="K17" s="58" t="s">
        <v>270</v>
      </c>
      <c r="L17" s="58" t="s">
        <v>270</v>
      </c>
      <c r="M17" s="61" t="s">
        <v>273</v>
      </c>
      <c r="N17" s="58" t="s">
        <v>270</v>
      </c>
      <c r="O17" s="209"/>
      <c r="P17" s="205" t="s">
        <v>384</v>
      </c>
      <c r="Q17" s="61" t="s">
        <v>273</v>
      </c>
      <c r="R17" s="61" t="s">
        <v>273</v>
      </c>
      <c r="S17" s="61" t="s">
        <v>273</v>
      </c>
      <c r="T17" s="58" t="s">
        <v>270</v>
      </c>
      <c r="U17" s="209"/>
      <c r="V17" s="61" t="s">
        <v>273</v>
      </c>
      <c r="W17" s="58" t="s">
        <v>270</v>
      </c>
      <c r="X17" s="58" t="s">
        <v>270</v>
      </c>
      <c r="Y17" s="58" t="s">
        <v>270</v>
      </c>
      <c r="Z17" s="61" t="s">
        <v>273</v>
      </c>
      <c r="AA17" s="209"/>
      <c r="AB17" s="61" t="s">
        <v>273</v>
      </c>
      <c r="AC17" s="58" t="s">
        <v>270</v>
      </c>
      <c r="AD17" s="209"/>
      <c r="AE17" s="58" t="s">
        <v>270</v>
      </c>
      <c r="AF17" s="58" t="s">
        <v>270</v>
      </c>
      <c r="AG17" s="61" t="s">
        <v>273</v>
      </c>
      <c r="AH17" s="58" t="s">
        <v>270</v>
      </c>
      <c r="AI17" s="209"/>
      <c r="AJ17" s="58" t="s">
        <v>270</v>
      </c>
      <c r="AK17" s="209"/>
      <c r="AL17" s="61" t="s">
        <v>273</v>
      </c>
      <c r="AM17" s="58" t="s">
        <v>270</v>
      </c>
      <c r="AN17" s="209"/>
      <c r="AO17" s="58" t="s">
        <v>270</v>
      </c>
      <c r="AP17" s="209"/>
      <c r="AQ17" s="58" t="s">
        <v>270</v>
      </c>
    </row>
    <row r="18" spans="1:43" x14ac:dyDescent="0.2">
      <c r="A18" s="164" t="s">
        <v>429</v>
      </c>
      <c r="B18" s="203" t="s">
        <v>54</v>
      </c>
      <c r="C18" s="128" t="s">
        <v>90</v>
      </c>
      <c r="D18" s="6" t="s">
        <v>164</v>
      </c>
      <c r="E18" s="217" t="s">
        <v>150</v>
      </c>
      <c r="F18" s="42" t="s">
        <v>213</v>
      </c>
      <c r="G18" s="216" t="s">
        <v>87</v>
      </c>
      <c r="H18" s="65">
        <f>COUNTIF(J18:AR18, "WIN")/(COUNTIF(J18:AR18, "WIN")+COUNTIF(J18:AR18, "LOSE"))</f>
        <v>0.96</v>
      </c>
      <c r="I18" s="206"/>
      <c r="J18" s="58" t="s">
        <v>270</v>
      </c>
      <c r="K18" s="58" t="s">
        <v>270</v>
      </c>
      <c r="L18" s="58" t="s">
        <v>270</v>
      </c>
      <c r="M18" s="58" t="s">
        <v>270</v>
      </c>
      <c r="N18" s="58" t="s">
        <v>270</v>
      </c>
      <c r="O18" s="209"/>
      <c r="P18" s="58" t="s">
        <v>270</v>
      </c>
      <c r="Q18" s="205" t="s">
        <v>384</v>
      </c>
      <c r="R18" s="58" t="s">
        <v>270</v>
      </c>
      <c r="S18" s="58" t="s">
        <v>270</v>
      </c>
      <c r="T18" s="58" t="s">
        <v>270</v>
      </c>
      <c r="U18" s="209"/>
      <c r="V18" s="58" t="s">
        <v>270</v>
      </c>
      <c r="W18" s="58" t="s">
        <v>270</v>
      </c>
      <c r="X18" s="58" t="s">
        <v>270</v>
      </c>
      <c r="Y18" s="58" t="s">
        <v>270</v>
      </c>
      <c r="Z18" s="58" t="s">
        <v>270</v>
      </c>
      <c r="AA18" s="209"/>
      <c r="AB18" s="58" t="s">
        <v>270</v>
      </c>
      <c r="AC18" s="58" t="s">
        <v>270</v>
      </c>
      <c r="AD18" s="209"/>
      <c r="AE18" s="58" t="s">
        <v>270</v>
      </c>
      <c r="AF18" s="58" t="s">
        <v>270</v>
      </c>
      <c r="AG18" s="61" t="s">
        <v>273</v>
      </c>
      <c r="AH18" s="58" t="s">
        <v>270</v>
      </c>
      <c r="AI18" s="209"/>
      <c r="AJ18" s="58" t="s">
        <v>270</v>
      </c>
      <c r="AK18" s="209"/>
      <c r="AL18" s="58" t="s">
        <v>270</v>
      </c>
      <c r="AM18" s="58" t="s">
        <v>270</v>
      </c>
      <c r="AN18" s="209"/>
      <c r="AO18" s="58" t="s">
        <v>270</v>
      </c>
      <c r="AP18" s="209"/>
      <c r="AQ18" s="58" t="s">
        <v>270</v>
      </c>
    </row>
    <row r="19" spans="1:43" x14ac:dyDescent="0.2">
      <c r="A19" s="164" t="s">
        <v>430</v>
      </c>
      <c r="B19" s="204" t="s">
        <v>53</v>
      </c>
      <c r="C19" s="42" t="s">
        <v>371</v>
      </c>
      <c r="D19" s="216" t="s">
        <v>375</v>
      </c>
      <c r="E19" s="217" t="s">
        <v>275</v>
      </c>
      <c r="F19" s="6" t="s">
        <v>348</v>
      </c>
      <c r="G19" s="217" t="s">
        <v>281</v>
      </c>
      <c r="H19" s="65">
        <f>COUNTIF(J19:AR19, "WIN")/(COUNTIF(J19:AR19, "WIN")+COUNTIF(J19:AR19, "LOSE"))</f>
        <v>0.12</v>
      </c>
      <c r="I19" s="199"/>
      <c r="J19" s="61" t="s">
        <v>273</v>
      </c>
      <c r="K19" s="61" t="s">
        <v>273</v>
      </c>
      <c r="L19" s="58" t="s">
        <v>270</v>
      </c>
      <c r="M19" s="61" t="s">
        <v>273</v>
      </c>
      <c r="N19" s="61" t="s">
        <v>273</v>
      </c>
      <c r="O19" s="225"/>
      <c r="P19" s="58" t="s">
        <v>270</v>
      </c>
      <c r="Q19" s="61" t="s">
        <v>273</v>
      </c>
      <c r="R19" s="205" t="s">
        <v>384</v>
      </c>
      <c r="S19" s="61" t="s">
        <v>273</v>
      </c>
      <c r="T19" s="61" t="s">
        <v>273</v>
      </c>
      <c r="U19" s="225"/>
      <c r="V19" s="61" t="s">
        <v>273</v>
      </c>
      <c r="W19" s="61" t="s">
        <v>273</v>
      </c>
      <c r="X19" s="61" t="s">
        <v>273</v>
      </c>
      <c r="Y19" s="61" t="s">
        <v>273</v>
      </c>
      <c r="Z19" s="61" t="s">
        <v>273</v>
      </c>
      <c r="AA19" s="225"/>
      <c r="AB19" s="61" t="s">
        <v>273</v>
      </c>
      <c r="AC19" s="61" t="s">
        <v>273</v>
      </c>
      <c r="AD19" s="225"/>
      <c r="AE19" s="61" t="s">
        <v>273</v>
      </c>
      <c r="AF19" s="58" t="s">
        <v>270</v>
      </c>
      <c r="AG19" s="61" t="s">
        <v>273</v>
      </c>
      <c r="AH19" s="61" t="s">
        <v>273</v>
      </c>
      <c r="AI19" s="225"/>
      <c r="AJ19" s="61" t="s">
        <v>273</v>
      </c>
      <c r="AK19" s="232"/>
      <c r="AL19" s="61" t="s">
        <v>273</v>
      </c>
      <c r="AM19" s="61" t="s">
        <v>273</v>
      </c>
      <c r="AN19" s="232"/>
      <c r="AO19" s="61" t="s">
        <v>273</v>
      </c>
      <c r="AP19" s="232"/>
      <c r="AQ19" s="61" t="s">
        <v>273</v>
      </c>
    </row>
    <row r="20" spans="1:43" ht="15" customHeight="1" x14ac:dyDescent="0.2">
      <c r="A20" s="162" t="s">
        <v>431</v>
      </c>
      <c r="B20" s="204" t="s">
        <v>53</v>
      </c>
      <c r="C20" s="217" t="s">
        <v>1</v>
      </c>
      <c r="D20" s="6" t="s">
        <v>376</v>
      </c>
      <c r="E20" s="6" t="s">
        <v>284</v>
      </c>
      <c r="F20" s="42" t="s">
        <v>4</v>
      </c>
      <c r="G20" s="6" t="s">
        <v>383</v>
      </c>
      <c r="H20" s="65">
        <f>COUNTIF(J20:AR20, "WIN")/(COUNTIF(J20:AR20, "WIN")+COUNTIF(J20:AR20, "LOSE"))</f>
        <v>0.6</v>
      </c>
      <c r="I20" s="206"/>
      <c r="J20" s="61" t="s">
        <v>273</v>
      </c>
      <c r="K20" s="58" t="s">
        <v>270</v>
      </c>
      <c r="L20" s="58" t="s">
        <v>270</v>
      </c>
      <c r="M20" s="58" t="s">
        <v>270</v>
      </c>
      <c r="N20" s="58" t="s">
        <v>270</v>
      </c>
      <c r="O20" s="208"/>
      <c r="P20" s="61" t="s">
        <v>273</v>
      </c>
      <c r="Q20" s="61" t="s">
        <v>273</v>
      </c>
      <c r="R20" s="58" t="s">
        <v>270</v>
      </c>
      <c r="S20" s="205" t="s">
        <v>384</v>
      </c>
      <c r="T20" s="58" t="s">
        <v>270</v>
      </c>
      <c r="U20" s="208"/>
      <c r="V20" s="61" t="s">
        <v>273</v>
      </c>
      <c r="W20" s="61" t="s">
        <v>273</v>
      </c>
      <c r="X20" s="58" t="s">
        <v>270</v>
      </c>
      <c r="Y20" s="58" t="s">
        <v>270</v>
      </c>
      <c r="Z20" s="58" t="s">
        <v>270</v>
      </c>
      <c r="AA20" s="208"/>
      <c r="AB20" s="58" t="s">
        <v>270</v>
      </c>
      <c r="AC20" s="58" t="s">
        <v>270</v>
      </c>
      <c r="AD20" s="208"/>
      <c r="AE20" s="61" t="s">
        <v>273</v>
      </c>
      <c r="AF20" s="61" t="s">
        <v>273</v>
      </c>
      <c r="AG20" s="58" t="s">
        <v>270</v>
      </c>
      <c r="AH20" s="61" t="s">
        <v>273</v>
      </c>
      <c r="AI20" s="208"/>
      <c r="AJ20" s="61" t="s">
        <v>273</v>
      </c>
      <c r="AK20" s="208"/>
      <c r="AL20" s="61" t="s">
        <v>273</v>
      </c>
      <c r="AM20" s="58" t="s">
        <v>270</v>
      </c>
      <c r="AN20" s="208"/>
      <c r="AO20" s="58" t="s">
        <v>270</v>
      </c>
      <c r="AP20" s="208"/>
      <c r="AQ20" s="58" t="s">
        <v>270</v>
      </c>
    </row>
    <row r="21" spans="1:43" x14ac:dyDescent="0.2">
      <c r="A21" s="162" t="s">
        <v>432</v>
      </c>
      <c r="B21" s="204" t="s">
        <v>53</v>
      </c>
      <c r="C21" s="6" t="s">
        <v>155</v>
      </c>
      <c r="D21" s="19" t="s">
        <v>88</v>
      </c>
      <c r="E21" s="42" t="s">
        <v>202</v>
      </c>
      <c r="F21" s="215" t="s">
        <v>261</v>
      </c>
      <c r="G21" s="215" t="s">
        <v>200</v>
      </c>
      <c r="H21" s="65">
        <f>COUNTIF(J21:AR21, "WIN")/(COUNTIF(J21:AR21, "WIN")+COUNTIF(J21:AR21, "LOSE"))</f>
        <v>0.4</v>
      </c>
      <c r="I21" s="199"/>
      <c r="J21" s="58" t="s">
        <v>270</v>
      </c>
      <c r="K21" s="61" t="s">
        <v>273</v>
      </c>
      <c r="L21" s="58" t="s">
        <v>270</v>
      </c>
      <c r="M21" s="61" t="s">
        <v>273</v>
      </c>
      <c r="N21" s="58" t="s">
        <v>270</v>
      </c>
      <c r="O21" s="199"/>
      <c r="P21" s="58" t="s">
        <v>270</v>
      </c>
      <c r="Q21" s="61" t="s">
        <v>273</v>
      </c>
      <c r="R21" s="58" t="s">
        <v>270</v>
      </c>
      <c r="S21" s="61" t="s">
        <v>273</v>
      </c>
      <c r="T21" s="205" t="s">
        <v>384</v>
      </c>
      <c r="U21" s="199"/>
      <c r="V21" s="61" t="s">
        <v>273</v>
      </c>
      <c r="W21" s="61" t="s">
        <v>273</v>
      </c>
      <c r="X21" s="61" t="s">
        <v>273</v>
      </c>
      <c r="Y21" s="58" t="s">
        <v>270</v>
      </c>
      <c r="Z21" s="58" t="s">
        <v>270</v>
      </c>
      <c r="AA21" s="199"/>
      <c r="AB21" s="58" t="s">
        <v>270</v>
      </c>
      <c r="AC21" s="58" t="s">
        <v>270</v>
      </c>
      <c r="AD21" s="199"/>
      <c r="AE21" s="61" t="s">
        <v>273</v>
      </c>
      <c r="AF21" s="61" t="s">
        <v>273</v>
      </c>
      <c r="AG21" s="61" t="s">
        <v>273</v>
      </c>
      <c r="AH21" s="58" t="s">
        <v>270</v>
      </c>
      <c r="AI21" s="199"/>
      <c r="AJ21" s="61" t="s">
        <v>273</v>
      </c>
      <c r="AK21" s="199"/>
      <c r="AL21" s="61" t="s">
        <v>273</v>
      </c>
      <c r="AM21" s="61" t="s">
        <v>273</v>
      </c>
      <c r="AN21" s="199"/>
      <c r="AO21" s="61" t="s">
        <v>273</v>
      </c>
      <c r="AP21" s="199"/>
      <c r="AQ21" s="61" t="s">
        <v>273</v>
      </c>
    </row>
    <row r="22" spans="1:43" s="202" customFormat="1" x14ac:dyDescent="0.2">
      <c r="A22" s="200" t="s">
        <v>357</v>
      </c>
      <c r="B22" s="200"/>
      <c r="C22" s="199"/>
      <c r="D22" s="199"/>
      <c r="E22" s="199"/>
      <c r="F22" s="199"/>
      <c r="G22" s="199"/>
      <c r="H22" s="200" t="s">
        <v>357</v>
      </c>
      <c r="I22" s="199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I22" s="201"/>
      <c r="AK22" s="226"/>
      <c r="AN22" s="226"/>
      <c r="AP22" s="226"/>
    </row>
    <row r="23" spans="1:43" x14ac:dyDescent="0.2">
      <c r="A23" s="57" t="s">
        <v>433</v>
      </c>
      <c r="B23" s="179" t="s">
        <v>52</v>
      </c>
      <c r="C23" s="128" t="s">
        <v>370</v>
      </c>
      <c r="D23" s="42" t="s">
        <v>374</v>
      </c>
      <c r="E23" s="217" t="s">
        <v>378</v>
      </c>
      <c r="F23" s="6" t="s">
        <v>164</v>
      </c>
      <c r="G23" s="216" t="s">
        <v>278</v>
      </c>
      <c r="H23" s="65">
        <f>COUNTIF(J23:AR23, "WIN")/(COUNTIF(J23:AR23, "WIN")+COUNTIF(J23:AR23, "LOSE"))</f>
        <v>0.88</v>
      </c>
      <c r="I23" s="206"/>
      <c r="J23" s="58" t="s">
        <v>270</v>
      </c>
      <c r="K23" s="58" t="s">
        <v>270</v>
      </c>
      <c r="L23" s="58" t="s">
        <v>270</v>
      </c>
      <c r="M23" s="58" t="s">
        <v>270</v>
      </c>
      <c r="N23" s="58" t="s">
        <v>270</v>
      </c>
      <c r="O23" s="209"/>
      <c r="P23" s="58" t="s">
        <v>270</v>
      </c>
      <c r="Q23" s="61" t="s">
        <v>273</v>
      </c>
      <c r="R23" s="58" t="s">
        <v>270</v>
      </c>
      <c r="S23" s="58" t="s">
        <v>270</v>
      </c>
      <c r="T23" s="58" t="s">
        <v>270</v>
      </c>
      <c r="U23" s="209"/>
      <c r="V23" s="205" t="s">
        <v>384</v>
      </c>
      <c r="W23" s="58" t="s">
        <v>270</v>
      </c>
      <c r="X23" s="58" t="s">
        <v>270</v>
      </c>
      <c r="Y23" s="58" t="s">
        <v>270</v>
      </c>
      <c r="Z23" s="58" t="s">
        <v>270</v>
      </c>
      <c r="AA23" s="209"/>
      <c r="AB23" s="58" t="s">
        <v>270</v>
      </c>
      <c r="AC23" s="61" t="s">
        <v>273</v>
      </c>
      <c r="AD23" s="209"/>
      <c r="AE23" s="58" t="s">
        <v>270</v>
      </c>
      <c r="AF23" s="58" t="s">
        <v>270</v>
      </c>
      <c r="AG23" s="61" t="s">
        <v>273</v>
      </c>
      <c r="AH23" s="58" t="s">
        <v>270</v>
      </c>
      <c r="AI23" s="209"/>
      <c r="AJ23" s="58" t="s">
        <v>270</v>
      </c>
      <c r="AK23" s="209"/>
      <c r="AL23" s="58" t="s">
        <v>270</v>
      </c>
      <c r="AM23" s="58" t="s">
        <v>270</v>
      </c>
      <c r="AN23" s="209"/>
      <c r="AO23" s="58" t="s">
        <v>270</v>
      </c>
      <c r="AP23" s="209"/>
      <c r="AQ23" s="58" t="s">
        <v>270</v>
      </c>
    </row>
    <row r="24" spans="1:43" x14ac:dyDescent="0.2">
      <c r="A24" s="57" t="s">
        <v>434</v>
      </c>
      <c r="B24" s="203" t="s">
        <v>448</v>
      </c>
      <c r="C24" s="42" t="s">
        <v>199</v>
      </c>
      <c r="D24" s="19" t="s">
        <v>89</v>
      </c>
      <c r="E24" s="217" t="s">
        <v>151</v>
      </c>
      <c r="F24" s="64" t="s">
        <v>154</v>
      </c>
      <c r="G24" s="6" t="s">
        <v>91</v>
      </c>
      <c r="H24" s="65">
        <f>COUNTIF(J24:AR24, "WIN")/(COUNTIF(J24:AR24, "WIN")+COUNTIF(J24:AR24, "LOSE"))</f>
        <v>0.56000000000000005</v>
      </c>
      <c r="I24" s="199"/>
      <c r="J24" s="61" t="s">
        <v>273</v>
      </c>
      <c r="K24" s="58" t="s">
        <v>270</v>
      </c>
      <c r="L24" s="58" t="s">
        <v>270</v>
      </c>
      <c r="M24" s="61" t="s">
        <v>273</v>
      </c>
      <c r="N24" s="58" t="s">
        <v>270</v>
      </c>
      <c r="O24" s="207"/>
      <c r="P24" s="61" t="s">
        <v>273</v>
      </c>
      <c r="Q24" s="61" t="s">
        <v>273</v>
      </c>
      <c r="R24" s="61" t="s">
        <v>273</v>
      </c>
      <c r="S24" s="58" t="s">
        <v>270</v>
      </c>
      <c r="T24" s="61" t="s">
        <v>273</v>
      </c>
      <c r="U24" s="207"/>
      <c r="V24" s="61" t="s">
        <v>273</v>
      </c>
      <c r="W24" s="205" t="s">
        <v>384</v>
      </c>
      <c r="X24" s="58" t="s">
        <v>270</v>
      </c>
      <c r="Y24" s="58" t="s">
        <v>270</v>
      </c>
      <c r="Z24" s="58" t="s">
        <v>270</v>
      </c>
      <c r="AA24" s="207"/>
      <c r="AB24" s="61" t="s">
        <v>273</v>
      </c>
      <c r="AC24" s="58" t="s">
        <v>270</v>
      </c>
      <c r="AD24" s="207"/>
      <c r="AE24" s="61" t="s">
        <v>273</v>
      </c>
      <c r="AF24" s="58" t="s">
        <v>270</v>
      </c>
      <c r="AG24" s="61" t="s">
        <v>273</v>
      </c>
      <c r="AH24" s="58" t="s">
        <v>270</v>
      </c>
      <c r="AI24" s="207"/>
      <c r="AJ24" s="58" t="s">
        <v>270</v>
      </c>
      <c r="AK24" s="207"/>
      <c r="AL24" s="61" t="s">
        <v>273</v>
      </c>
      <c r="AM24" s="58" t="s">
        <v>270</v>
      </c>
      <c r="AN24" s="207"/>
      <c r="AO24" s="58" t="s">
        <v>270</v>
      </c>
      <c r="AP24" s="207"/>
      <c r="AQ24" s="58" t="s">
        <v>270</v>
      </c>
    </row>
    <row r="25" spans="1:43" x14ac:dyDescent="0.2">
      <c r="A25" s="57" t="s">
        <v>435</v>
      </c>
      <c r="B25" s="203" t="s">
        <v>54</v>
      </c>
      <c r="C25" s="6" t="s">
        <v>161</v>
      </c>
      <c r="D25" s="19" t="s">
        <v>211</v>
      </c>
      <c r="E25" s="6" t="s">
        <v>209</v>
      </c>
      <c r="F25" s="42" t="s">
        <v>213</v>
      </c>
      <c r="G25" s="6" t="s">
        <v>212</v>
      </c>
      <c r="H25" s="65">
        <f>COUNTIF(J25:AR25, "WIN")/(COUNTIF(J25:AR25, "WIN")+COUNTIF(J25:AR25, "LOSE"))</f>
        <v>0.68</v>
      </c>
      <c r="I25" s="206"/>
      <c r="J25" s="58" t="s">
        <v>270</v>
      </c>
      <c r="K25" s="61" t="s">
        <v>273</v>
      </c>
      <c r="L25" s="58" t="s">
        <v>270</v>
      </c>
      <c r="M25" s="58" t="s">
        <v>270</v>
      </c>
      <c r="N25" s="58" t="s">
        <v>270</v>
      </c>
      <c r="O25" s="208"/>
      <c r="P25" s="61" t="s">
        <v>273</v>
      </c>
      <c r="Q25" s="61" t="s">
        <v>273</v>
      </c>
      <c r="R25" s="61" t="s">
        <v>273</v>
      </c>
      <c r="S25" s="58" t="s">
        <v>270</v>
      </c>
      <c r="T25" s="58" t="s">
        <v>270</v>
      </c>
      <c r="U25" s="208"/>
      <c r="V25" s="58" t="s">
        <v>270</v>
      </c>
      <c r="W25" s="61" t="s">
        <v>273</v>
      </c>
      <c r="X25" s="205" t="s">
        <v>384</v>
      </c>
      <c r="Y25" s="58" t="s">
        <v>270</v>
      </c>
      <c r="Z25" s="58" t="s">
        <v>270</v>
      </c>
      <c r="AA25" s="208"/>
      <c r="AB25" s="58" t="s">
        <v>270</v>
      </c>
      <c r="AC25" s="58" t="s">
        <v>270</v>
      </c>
      <c r="AD25" s="208"/>
      <c r="AE25" s="58" t="s">
        <v>270</v>
      </c>
      <c r="AF25" s="58" t="s">
        <v>270</v>
      </c>
      <c r="AG25" s="61" t="s">
        <v>273</v>
      </c>
      <c r="AH25" s="61" t="s">
        <v>273</v>
      </c>
      <c r="AI25" s="208"/>
      <c r="AJ25" s="58" t="s">
        <v>270</v>
      </c>
      <c r="AK25" s="208"/>
      <c r="AL25" s="61" t="s">
        <v>273</v>
      </c>
      <c r="AM25" s="58" t="s">
        <v>270</v>
      </c>
      <c r="AN25" s="208"/>
      <c r="AO25" s="58" t="s">
        <v>270</v>
      </c>
      <c r="AP25" s="208"/>
      <c r="AQ25" s="58" t="s">
        <v>270</v>
      </c>
    </row>
    <row r="26" spans="1:43" x14ac:dyDescent="0.2">
      <c r="A26" s="57" t="s">
        <v>436</v>
      </c>
      <c r="B26" s="203" t="s">
        <v>448</v>
      </c>
      <c r="C26" s="42" t="s">
        <v>149</v>
      </c>
      <c r="D26" s="19" t="s">
        <v>88</v>
      </c>
      <c r="E26" s="6" t="s">
        <v>348</v>
      </c>
      <c r="F26" s="215" t="s">
        <v>200</v>
      </c>
      <c r="G26" s="216" t="s">
        <v>153</v>
      </c>
      <c r="H26" s="65">
        <f>COUNTIF(J26:AR26, "WIN")/(COUNTIF(J26:AR26, "WIN")+COUNTIF(J26:AR26, "LOSE"))</f>
        <v>0.68</v>
      </c>
      <c r="I26" s="206"/>
      <c r="J26" s="61" t="s">
        <v>273</v>
      </c>
      <c r="K26" s="58" t="s">
        <v>270</v>
      </c>
      <c r="L26" s="58" t="s">
        <v>270</v>
      </c>
      <c r="M26" s="58" t="s">
        <v>270</v>
      </c>
      <c r="N26" s="58" t="s">
        <v>270</v>
      </c>
      <c r="O26" s="209"/>
      <c r="P26" s="58" t="s">
        <v>270</v>
      </c>
      <c r="Q26" s="61" t="s">
        <v>273</v>
      </c>
      <c r="R26" s="58" t="s">
        <v>270</v>
      </c>
      <c r="S26" s="58" t="s">
        <v>270</v>
      </c>
      <c r="T26" s="58" t="s">
        <v>270</v>
      </c>
      <c r="U26" s="209"/>
      <c r="V26" s="61" t="s">
        <v>273</v>
      </c>
      <c r="W26" s="58" t="s">
        <v>270</v>
      </c>
      <c r="X26" s="58" t="s">
        <v>270</v>
      </c>
      <c r="Y26" s="205" t="s">
        <v>384</v>
      </c>
      <c r="Z26" s="58" t="s">
        <v>270</v>
      </c>
      <c r="AA26" s="209"/>
      <c r="AB26" s="58" t="s">
        <v>270</v>
      </c>
      <c r="AC26" s="58" t="s">
        <v>270</v>
      </c>
      <c r="AD26" s="209"/>
      <c r="AE26" s="61" t="s">
        <v>273</v>
      </c>
      <c r="AF26" s="61" t="s">
        <v>273</v>
      </c>
      <c r="AG26" s="61" t="s">
        <v>273</v>
      </c>
      <c r="AH26" s="58" t="s">
        <v>270</v>
      </c>
      <c r="AI26" s="209"/>
      <c r="AJ26" s="61" t="s">
        <v>273</v>
      </c>
      <c r="AK26" s="209"/>
      <c r="AL26" s="61" t="s">
        <v>273</v>
      </c>
      <c r="AM26" s="58" t="s">
        <v>270</v>
      </c>
      <c r="AN26" s="209"/>
      <c r="AO26" s="58" t="s">
        <v>270</v>
      </c>
      <c r="AP26" s="209"/>
      <c r="AQ26" s="58" t="s">
        <v>270</v>
      </c>
    </row>
    <row r="27" spans="1:43" x14ac:dyDescent="0.2">
      <c r="A27" s="57" t="s">
        <v>437</v>
      </c>
      <c r="B27" s="204" t="s">
        <v>53</v>
      </c>
      <c r="C27" s="218" t="s">
        <v>1</v>
      </c>
      <c r="D27" s="6" t="s">
        <v>156</v>
      </c>
      <c r="E27" s="42" t="s">
        <v>4</v>
      </c>
      <c r="F27" s="128" t="s">
        <v>261</v>
      </c>
      <c r="G27" s="218" t="s">
        <v>5</v>
      </c>
      <c r="H27" s="65">
        <f>COUNTIF(J27:AR27, "WIN")/(COUNTIF(J27:AR27, "WIN")+COUNTIF(J27:AR27, "LOSE"))</f>
        <v>0.4</v>
      </c>
      <c r="I27" s="199"/>
      <c r="J27" s="61" t="s">
        <v>273</v>
      </c>
      <c r="K27" s="58" t="s">
        <v>270</v>
      </c>
      <c r="L27" s="61" t="s">
        <v>273</v>
      </c>
      <c r="M27" s="58" t="s">
        <v>270</v>
      </c>
      <c r="N27" s="58" t="s">
        <v>270</v>
      </c>
      <c r="O27" s="199"/>
      <c r="P27" s="58" t="s">
        <v>270</v>
      </c>
      <c r="Q27" s="61" t="s">
        <v>273</v>
      </c>
      <c r="R27" s="58" t="s">
        <v>270</v>
      </c>
      <c r="S27" s="61" t="s">
        <v>273</v>
      </c>
      <c r="T27" s="61" t="s">
        <v>273</v>
      </c>
      <c r="U27" s="199"/>
      <c r="V27" s="61" t="s">
        <v>273</v>
      </c>
      <c r="W27" s="61" t="s">
        <v>273</v>
      </c>
      <c r="X27" s="61" t="s">
        <v>273</v>
      </c>
      <c r="Y27" s="61" t="s">
        <v>273</v>
      </c>
      <c r="Z27" s="205" t="s">
        <v>384</v>
      </c>
      <c r="AA27" s="199"/>
      <c r="AB27" s="58" t="s">
        <v>270</v>
      </c>
      <c r="AC27" s="61" t="s">
        <v>273</v>
      </c>
      <c r="AD27" s="199"/>
      <c r="AE27" s="58" t="s">
        <v>270</v>
      </c>
      <c r="AF27" s="58" t="s">
        <v>270</v>
      </c>
      <c r="AG27" s="61" t="s">
        <v>273</v>
      </c>
      <c r="AH27" s="58" t="s">
        <v>270</v>
      </c>
      <c r="AI27" s="199"/>
      <c r="AJ27" s="61" t="s">
        <v>273</v>
      </c>
      <c r="AK27" s="199"/>
      <c r="AL27" s="61" t="s">
        <v>273</v>
      </c>
      <c r="AM27" s="58" t="s">
        <v>270</v>
      </c>
      <c r="AN27" s="199"/>
      <c r="AO27" s="61" t="s">
        <v>273</v>
      </c>
      <c r="AP27" s="199"/>
      <c r="AQ27" s="61" t="s">
        <v>273</v>
      </c>
    </row>
    <row r="28" spans="1:43" s="202" customFormat="1" x14ac:dyDescent="0.2">
      <c r="A28" s="200" t="s">
        <v>358</v>
      </c>
      <c r="B28" s="200"/>
      <c r="C28" s="199"/>
      <c r="D28" s="199"/>
      <c r="E28" s="199"/>
      <c r="F28" s="199"/>
      <c r="G28" s="199"/>
      <c r="H28" s="200"/>
      <c r="I28" s="199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I28" s="201"/>
      <c r="AK28" s="226"/>
      <c r="AN28" s="226"/>
      <c r="AP28" s="226"/>
    </row>
    <row r="29" spans="1:43" x14ac:dyDescent="0.2">
      <c r="A29" s="57" t="s">
        <v>438</v>
      </c>
      <c r="B29" s="179" t="s">
        <v>52</v>
      </c>
      <c r="C29" s="42" t="s">
        <v>149</v>
      </c>
      <c r="D29" s="217" t="s">
        <v>5</v>
      </c>
      <c r="E29" s="215" t="s">
        <v>348</v>
      </c>
      <c r="F29" s="6" t="s">
        <v>200</v>
      </c>
      <c r="G29" s="216" t="s">
        <v>153</v>
      </c>
      <c r="H29" s="65">
        <f>COUNTIF(J29:AR29, "WIN")/(COUNTIF(J29:AR29, "WIN")+COUNTIF(J29:AR29, "LOSE"))</f>
        <v>0.72</v>
      </c>
      <c r="I29" s="206"/>
      <c r="J29" s="58" t="s">
        <v>270</v>
      </c>
      <c r="K29" s="58" t="s">
        <v>270</v>
      </c>
      <c r="L29" s="58" t="s">
        <v>270</v>
      </c>
      <c r="M29" s="58" t="s">
        <v>270</v>
      </c>
      <c r="N29" s="58" t="s">
        <v>270</v>
      </c>
      <c r="O29" s="208"/>
      <c r="P29" s="58" t="s">
        <v>270</v>
      </c>
      <c r="Q29" s="58" t="s">
        <v>270</v>
      </c>
      <c r="R29" s="58" t="s">
        <v>270</v>
      </c>
      <c r="S29" s="61" t="s">
        <v>273</v>
      </c>
      <c r="T29" s="58" t="s">
        <v>270</v>
      </c>
      <c r="U29" s="209"/>
      <c r="V29" s="58" t="s">
        <v>270</v>
      </c>
      <c r="W29" s="58" t="s">
        <v>270</v>
      </c>
      <c r="X29" s="58" t="s">
        <v>270</v>
      </c>
      <c r="Y29" s="61" t="s">
        <v>273</v>
      </c>
      <c r="Z29" s="58" t="s">
        <v>270</v>
      </c>
      <c r="AA29" s="208"/>
      <c r="AB29" s="205" t="s">
        <v>384</v>
      </c>
      <c r="AC29" s="58" t="s">
        <v>270</v>
      </c>
      <c r="AD29" s="209"/>
      <c r="AE29" s="58" t="s">
        <v>270</v>
      </c>
      <c r="AF29" s="61" t="s">
        <v>273</v>
      </c>
      <c r="AG29" s="61" t="s">
        <v>273</v>
      </c>
      <c r="AH29" s="58" t="s">
        <v>270</v>
      </c>
      <c r="AI29" s="209"/>
      <c r="AJ29" s="61" t="s">
        <v>273</v>
      </c>
      <c r="AK29" s="209"/>
      <c r="AL29" s="61" t="s">
        <v>273</v>
      </c>
      <c r="AM29" s="61" t="s">
        <v>273</v>
      </c>
      <c r="AN29" s="209"/>
      <c r="AO29" s="58" t="s">
        <v>270</v>
      </c>
      <c r="AP29" s="209"/>
      <c r="AQ29" s="58" t="s">
        <v>270</v>
      </c>
    </row>
    <row r="30" spans="1:43" x14ac:dyDescent="0.2">
      <c r="A30" s="57" t="s">
        <v>439</v>
      </c>
      <c r="B30" s="203" t="s">
        <v>54</v>
      </c>
      <c r="C30" s="218" t="s">
        <v>1</v>
      </c>
      <c r="D30" s="6" t="s">
        <v>156</v>
      </c>
      <c r="E30" s="42" t="s">
        <v>4</v>
      </c>
      <c r="F30" s="219" t="s">
        <v>261</v>
      </c>
      <c r="G30" s="16" t="s">
        <v>11</v>
      </c>
      <c r="H30" s="65">
        <f>COUNTIF(J30:AR30, "WIN")/(COUNTIF(J30:AR30, "WIN")+COUNTIF(J30:AR30, "LOSE"))</f>
        <v>0.32</v>
      </c>
      <c r="I30" s="199"/>
      <c r="J30" s="58" t="s">
        <v>270</v>
      </c>
      <c r="K30" s="58" t="s">
        <v>270</v>
      </c>
      <c r="L30" s="58" t="s">
        <v>270</v>
      </c>
      <c r="M30" s="61" t="s">
        <v>273</v>
      </c>
      <c r="N30" s="58" t="s">
        <v>270</v>
      </c>
      <c r="O30" s="199"/>
      <c r="P30" s="58" t="s">
        <v>270</v>
      </c>
      <c r="Q30" s="61" t="s">
        <v>273</v>
      </c>
      <c r="R30" s="58" t="s">
        <v>270</v>
      </c>
      <c r="S30" s="61" t="s">
        <v>273</v>
      </c>
      <c r="T30" s="61" t="s">
        <v>273</v>
      </c>
      <c r="U30" s="199"/>
      <c r="V30" s="61" t="s">
        <v>273</v>
      </c>
      <c r="W30" s="61" t="s">
        <v>273</v>
      </c>
      <c r="X30" s="61" t="s">
        <v>273</v>
      </c>
      <c r="Y30" s="61" t="s">
        <v>273</v>
      </c>
      <c r="Z30" s="58" t="s">
        <v>270</v>
      </c>
      <c r="AA30" s="199"/>
      <c r="AB30" s="61" t="s">
        <v>273</v>
      </c>
      <c r="AC30" s="205" t="s">
        <v>384</v>
      </c>
      <c r="AD30" s="199"/>
      <c r="AE30" s="61" t="s">
        <v>273</v>
      </c>
      <c r="AF30" s="61" t="s">
        <v>273</v>
      </c>
      <c r="AG30" s="61" t="s">
        <v>273</v>
      </c>
      <c r="AH30" s="61" t="s">
        <v>273</v>
      </c>
      <c r="AI30" s="199"/>
      <c r="AJ30" s="61" t="s">
        <v>273</v>
      </c>
      <c r="AK30" s="199"/>
      <c r="AL30" s="61" t="s">
        <v>273</v>
      </c>
      <c r="AM30" s="58" t="s">
        <v>270</v>
      </c>
      <c r="AN30" s="199"/>
      <c r="AO30" s="61" t="s">
        <v>273</v>
      </c>
      <c r="AP30" s="199"/>
      <c r="AQ30" s="61" t="s">
        <v>273</v>
      </c>
    </row>
    <row r="31" spans="1:43" s="202" customFormat="1" x14ac:dyDescent="0.2">
      <c r="A31" s="200" t="s">
        <v>418</v>
      </c>
      <c r="B31" s="200"/>
      <c r="C31" s="199"/>
      <c r="D31" s="199"/>
      <c r="E31" s="199"/>
      <c r="F31" s="199"/>
      <c r="G31" s="199"/>
      <c r="H31" s="200"/>
      <c r="I31" s="199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I31" s="201"/>
      <c r="AK31" s="226"/>
      <c r="AN31" s="226"/>
      <c r="AP31" s="226"/>
    </row>
    <row r="32" spans="1:43" x14ac:dyDescent="0.2">
      <c r="A32" s="57" t="s">
        <v>440</v>
      </c>
      <c r="B32" s="179" t="s">
        <v>52</v>
      </c>
      <c r="C32" s="128" t="s">
        <v>90</v>
      </c>
      <c r="D32" s="217" t="s">
        <v>150</v>
      </c>
      <c r="E32" s="42" t="s">
        <v>413</v>
      </c>
      <c r="F32" s="6" t="s">
        <v>164</v>
      </c>
      <c r="G32" s="216" t="s">
        <v>153</v>
      </c>
      <c r="H32" s="65">
        <f>COUNTIF(J32:AR32, "WIN")/(COUNTIF(J32:AR32, "WIN")+COUNTIF(J32:AR32, "LOSE"))</f>
        <v>0.68</v>
      </c>
      <c r="J32" s="58" t="s">
        <v>270</v>
      </c>
      <c r="K32" s="58" t="s">
        <v>270</v>
      </c>
      <c r="L32" s="58" t="s">
        <v>270</v>
      </c>
      <c r="M32" s="58" t="s">
        <v>270</v>
      </c>
      <c r="N32" s="58" t="s">
        <v>270</v>
      </c>
      <c r="P32" s="58" t="s">
        <v>270</v>
      </c>
      <c r="Q32" s="61" t="s">
        <v>273</v>
      </c>
      <c r="R32" s="58" t="s">
        <v>270</v>
      </c>
      <c r="S32" s="58" t="s">
        <v>270</v>
      </c>
      <c r="T32" s="58" t="s">
        <v>270</v>
      </c>
      <c r="V32" s="61" t="s">
        <v>273</v>
      </c>
      <c r="W32" s="58" t="s">
        <v>270</v>
      </c>
      <c r="X32" s="61" t="s">
        <v>273</v>
      </c>
      <c r="Y32" s="58" t="s">
        <v>270</v>
      </c>
      <c r="Z32" s="58" t="s">
        <v>270</v>
      </c>
      <c r="AB32" s="58" t="s">
        <v>270</v>
      </c>
      <c r="AC32" s="58" t="s">
        <v>270</v>
      </c>
      <c r="AE32" s="205" t="s">
        <v>384</v>
      </c>
      <c r="AF32" s="61" t="s">
        <v>273</v>
      </c>
      <c r="AG32" s="61" t="s">
        <v>273</v>
      </c>
      <c r="AH32" s="61" t="s">
        <v>273</v>
      </c>
      <c r="AJ32" s="61" t="s">
        <v>273</v>
      </c>
      <c r="AL32" s="61" t="s">
        <v>273</v>
      </c>
      <c r="AM32" s="58" t="s">
        <v>270</v>
      </c>
      <c r="AO32" s="58" t="s">
        <v>270</v>
      </c>
      <c r="AQ32" s="58" t="s">
        <v>270</v>
      </c>
    </row>
    <row r="33" spans="1:43" x14ac:dyDescent="0.2">
      <c r="A33" s="57" t="s">
        <v>441</v>
      </c>
      <c r="B33" s="203" t="s">
        <v>54</v>
      </c>
      <c r="C33" s="6" t="s">
        <v>209</v>
      </c>
      <c r="D33" s="6" t="s">
        <v>162</v>
      </c>
      <c r="E33" s="19" t="s">
        <v>449</v>
      </c>
      <c r="F33" s="6" t="s">
        <v>376</v>
      </c>
      <c r="G33" s="42" t="s">
        <v>213</v>
      </c>
      <c r="H33" s="65">
        <f>COUNTIF(J33:AR33, "WIN")/(COUNTIF(J33:AR33, "WIN")+COUNTIF(J33:AR33, "LOSE"))</f>
        <v>0.72</v>
      </c>
      <c r="J33" s="61" t="s">
        <v>273</v>
      </c>
      <c r="K33" s="61" t="s">
        <v>273</v>
      </c>
      <c r="L33" s="58" t="s">
        <v>270</v>
      </c>
      <c r="M33" s="58" t="s">
        <v>270</v>
      </c>
      <c r="N33" s="58" t="s">
        <v>270</v>
      </c>
      <c r="P33" s="58" t="s">
        <v>270</v>
      </c>
      <c r="Q33" s="61" t="s">
        <v>273</v>
      </c>
      <c r="R33" s="58" t="s">
        <v>270</v>
      </c>
      <c r="S33" s="58" t="s">
        <v>270</v>
      </c>
      <c r="T33" s="58" t="s">
        <v>270</v>
      </c>
      <c r="V33" s="61" t="s">
        <v>273</v>
      </c>
      <c r="W33" s="61" t="s">
        <v>273</v>
      </c>
      <c r="X33" s="58" t="s">
        <v>270</v>
      </c>
      <c r="Y33" s="58" t="s">
        <v>270</v>
      </c>
      <c r="Z33" s="58" t="s">
        <v>270</v>
      </c>
      <c r="AB33" s="58" t="s">
        <v>270</v>
      </c>
      <c r="AC33" s="58" t="s">
        <v>270</v>
      </c>
      <c r="AE33" s="61" t="s">
        <v>273</v>
      </c>
      <c r="AF33" s="205" t="s">
        <v>384</v>
      </c>
      <c r="AG33" s="58" t="s">
        <v>270</v>
      </c>
      <c r="AH33" s="58" t="s">
        <v>270</v>
      </c>
      <c r="AJ33" s="58" t="s">
        <v>270</v>
      </c>
      <c r="AL33" s="61" t="s">
        <v>273</v>
      </c>
      <c r="AM33" s="58" t="s">
        <v>270</v>
      </c>
      <c r="AO33" s="58" t="s">
        <v>270</v>
      </c>
      <c r="AQ33" s="58" t="s">
        <v>270</v>
      </c>
    </row>
    <row r="34" spans="1:43" x14ac:dyDescent="0.2">
      <c r="A34" s="57" t="s">
        <v>442</v>
      </c>
      <c r="B34" s="179" t="s">
        <v>52</v>
      </c>
      <c r="C34" s="218" t="s">
        <v>1</v>
      </c>
      <c r="D34" s="42" t="s">
        <v>149</v>
      </c>
      <c r="E34" s="6" t="s">
        <v>348</v>
      </c>
      <c r="F34" s="215" t="s">
        <v>200</v>
      </c>
      <c r="G34" s="218" t="s">
        <v>5</v>
      </c>
      <c r="H34" s="65">
        <f>COUNTIF(J34:AR34, "WIN")/(COUNTIF(J34:AR34, "WIN")+COUNTIF(J34:AR34, "LOSE"))</f>
        <v>0.8</v>
      </c>
      <c r="J34" s="58" t="s">
        <v>270</v>
      </c>
      <c r="K34" s="58" t="s">
        <v>270</v>
      </c>
      <c r="L34" s="58" t="s">
        <v>270</v>
      </c>
      <c r="M34" s="58" t="s">
        <v>270</v>
      </c>
      <c r="N34" s="61" t="s">
        <v>273</v>
      </c>
      <c r="P34" s="58" t="s">
        <v>270</v>
      </c>
      <c r="Q34" s="58" t="s">
        <v>270</v>
      </c>
      <c r="R34" s="58" t="s">
        <v>270</v>
      </c>
      <c r="S34" s="61" t="s">
        <v>273</v>
      </c>
      <c r="T34" s="58" t="s">
        <v>270</v>
      </c>
      <c r="V34" s="58" t="s">
        <v>270</v>
      </c>
      <c r="W34" s="58" t="s">
        <v>270</v>
      </c>
      <c r="X34" s="61" t="s">
        <v>273</v>
      </c>
      <c r="Y34" s="61" t="s">
        <v>273</v>
      </c>
      <c r="Z34" s="58" t="s">
        <v>270</v>
      </c>
      <c r="AB34" s="58" t="s">
        <v>270</v>
      </c>
      <c r="AC34" s="58" t="s">
        <v>270</v>
      </c>
      <c r="AE34" s="58" t="s">
        <v>270</v>
      </c>
      <c r="AF34" s="58" t="s">
        <v>270</v>
      </c>
      <c r="AG34" s="205" t="s">
        <v>384</v>
      </c>
      <c r="AH34" s="58" t="s">
        <v>270</v>
      </c>
      <c r="AJ34" s="61" t="s">
        <v>273</v>
      </c>
      <c r="AL34" s="58" t="s">
        <v>270</v>
      </c>
      <c r="AM34" s="58" t="s">
        <v>270</v>
      </c>
      <c r="AO34" s="58" t="s">
        <v>270</v>
      </c>
      <c r="AQ34" s="58" t="s">
        <v>270</v>
      </c>
    </row>
    <row r="35" spans="1:43" x14ac:dyDescent="0.2">
      <c r="A35" s="57" t="s">
        <v>443</v>
      </c>
      <c r="B35" s="203" t="s">
        <v>448</v>
      </c>
      <c r="C35" s="6" t="s">
        <v>155</v>
      </c>
      <c r="D35" s="16" t="s">
        <v>88</v>
      </c>
      <c r="E35" s="42" t="s">
        <v>202</v>
      </c>
      <c r="F35" s="219" t="s">
        <v>261</v>
      </c>
      <c r="G35" s="218" t="s">
        <v>87</v>
      </c>
      <c r="H35" s="65">
        <f>COUNTIF(J35:AR35, "WIN")/(COUNTIF(J35:AR35, "WIN")+COUNTIF(J35:AR35, "LOSE"))</f>
        <v>0.44</v>
      </c>
      <c r="J35" s="61" t="s">
        <v>273</v>
      </c>
      <c r="K35" s="61" t="s">
        <v>273</v>
      </c>
      <c r="L35" s="58" t="s">
        <v>270</v>
      </c>
      <c r="M35" s="61" t="s">
        <v>273</v>
      </c>
      <c r="N35" s="58" t="s">
        <v>270</v>
      </c>
      <c r="P35" s="61" t="s">
        <v>273</v>
      </c>
      <c r="Q35" s="61" t="s">
        <v>273</v>
      </c>
      <c r="R35" s="58" t="s">
        <v>270</v>
      </c>
      <c r="S35" s="58" t="s">
        <v>270</v>
      </c>
      <c r="T35" s="58" t="s">
        <v>270</v>
      </c>
      <c r="V35" s="61" t="s">
        <v>273</v>
      </c>
      <c r="W35" s="61" t="s">
        <v>273</v>
      </c>
      <c r="X35" s="58" t="s">
        <v>270</v>
      </c>
      <c r="Y35" s="61" t="s">
        <v>273</v>
      </c>
      <c r="Z35" s="58" t="s">
        <v>270</v>
      </c>
      <c r="AB35" s="58" t="s">
        <v>270</v>
      </c>
      <c r="AC35" s="58" t="s">
        <v>270</v>
      </c>
      <c r="AE35" s="58" t="s">
        <v>270</v>
      </c>
      <c r="AF35" s="58" t="s">
        <v>270</v>
      </c>
      <c r="AG35" s="61" t="s">
        <v>273</v>
      </c>
      <c r="AH35" s="205" t="s">
        <v>384</v>
      </c>
      <c r="AJ35" s="61" t="s">
        <v>273</v>
      </c>
      <c r="AL35" s="61" t="s">
        <v>273</v>
      </c>
      <c r="AM35" s="61" t="s">
        <v>273</v>
      </c>
      <c r="AO35" s="61" t="s">
        <v>273</v>
      </c>
      <c r="AQ35" s="61" t="s">
        <v>273</v>
      </c>
    </row>
    <row r="36" spans="1:43" s="202" customFormat="1" x14ac:dyDescent="0.2">
      <c r="A36" s="200" t="s">
        <v>419</v>
      </c>
      <c r="B36" s="200"/>
      <c r="C36" s="199"/>
      <c r="D36" s="199"/>
      <c r="E36" s="199"/>
      <c r="F36" s="199"/>
      <c r="G36" s="199"/>
      <c r="H36" s="200"/>
      <c r="I36" s="199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I36" s="201"/>
      <c r="AK36" s="226"/>
      <c r="AN36" s="226"/>
      <c r="AP36" s="226"/>
    </row>
    <row r="37" spans="1:43" x14ac:dyDescent="0.2">
      <c r="A37" s="57" t="s">
        <v>444</v>
      </c>
      <c r="B37" s="203" t="s">
        <v>54</v>
      </c>
      <c r="C37" s="6" t="s">
        <v>248</v>
      </c>
      <c r="D37" s="6" t="s">
        <v>383</v>
      </c>
      <c r="E37" s="19" t="s">
        <v>449</v>
      </c>
      <c r="F37" s="6" t="s">
        <v>376</v>
      </c>
      <c r="G37" s="42" t="s">
        <v>213</v>
      </c>
      <c r="H37" s="65">
        <f>COUNTIF(J37:AR37, "WIN")/(COUNTIF(J37:AR37, "WIN")+COUNTIF(J37:AR37, "LOSE"))</f>
        <v>0.72</v>
      </c>
      <c r="J37" s="58" t="s">
        <v>270</v>
      </c>
      <c r="K37" s="61" t="s">
        <v>273</v>
      </c>
      <c r="L37" s="58" t="s">
        <v>270</v>
      </c>
      <c r="M37" s="58" t="s">
        <v>270</v>
      </c>
      <c r="N37" s="58" t="s">
        <v>270</v>
      </c>
      <c r="P37" s="58" t="s">
        <v>270</v>
      </c>
      <c r="Q37" s="61" t="s">
        <v>273</v>
      </c>
      <c r="R37" s="58" t="s">
        <v>270</v>
      </c>
      <c r="S37" s="58" t="s">
        <v>270</v>
      </c>
      <c r="T37" s="58" t="s">
        <v>270</v>
      </c>
      <c r="V37" s="61" t="s">
        <v>273</v>
      </c>
      <c r="W37" s="61" t="s">
        <v>273</v>
      </c>
      <c r="X37" s="58" t="s">
        <v>270</v>
      </c>
      <c r="Y37" s="58" t="s">
        <v>270</v>
      </c>
      <c r="Z37" s="58" t="s">
        <v>270</v>
      </c>
      <c r="AB37" s="58" t="s">
        <v>270</v>
      </c>
      <c r="AC37" s="58" t="s">
        <v>270</v>
      </c>
      <c r="AE37" s="61" t="s">
        <v>273</v>
      </c>
      <c r="AF37" s="61" t="s">
        <v>273</v>
      </c>
      <c r="AG37" s="58" t="s">
        <v>270</v>
      </c>
      <c r="AH37" s="58" t="s">
        <v>270</v>
      </c>
      <c r="AJ37" s="205" t="s">
        <v>384</v>
      </c>
      <c r="AL37" s="61" t="s">
        <v>273</v>
      </c>
      <c r="AM37" s="58" t="s">
        <v>270</v>
      </c>
      <c r="AO37" s="58" t="s">
        <v>270</v>
      </c>
      <c r="AQ37" s="58" t="s">
        <v>270</v>
      </c>
    </row>
    <row r="38" spans="1:43" s="202" customFormat="1" x14ac:dyDescent="0.2">
      <c r="A38" s="200" t="s">
        <v>420</v>
      </c>
      <c r="B38" s="200"/>
      <c r="C38" s="199"/>
      <c r="D38" s="199"/>
      <c r="E38" s="199"/>
      <c r="F38" s="199"/>
      <c r="G38" s="199"/>
      <c r="H38" s="200"/>
      <c r="I38" s="199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I38" s="226"/>
      <c r="AK38" s="226"/>
      <c r="AN38" s="226"/>
      <c r="AP38" s="226"/>
    </row>
    <row r="39" spans="1:43" x14ac:dyDescent="0.2">
      <c r="A39" s="57" t="s">
        <v>445</v>
      </c>
      <c r="B39" s="179" t="s">
        <v>52</v>
      </c>
      <c r="C39" s="128" t="s">
        <v>90</v>
      </c>
      <c r="D39" s="217" t="s">
        <v>378</v>
      </c>
      <c r="E39" s="42" t="s">
        <v>4</v>
      </c>
      <c r="F39" s="216" t="s">
        <v>375</v>
      </c>
      <c r="G39" s="216" t="s">
        <v>87</v>
      </c>
      <c r="H39" s="65">
        <f>COUNTIF(J39:AR39, "WIN")/(COUNTIF(J39:AR39, "WIN")+COUNTIF(J39:AR39, "LOSE"))</f>
        <v>0.88</v>
      </c>
      <c r="J39" s="58" t="s">
        <v>270</v>
      </c>
      <c r="K39" s="58" t="s">
        <v>270</v>
      </c>
      <c r="L39" s="58" t="s">
        <v>270</v>
      </c>
      <c r="M39" s="58" t="s">
        <v>270</v>
      </c>
      <c r="N39" s="58" t="s">
        <v>270</v>
      </c>
      <c r="P39" s="58" t="s">
        <v>270</v>
      </c>
      <c r="Q39" s="61" t="s">
        <v>273</v>
      </c>
      <c r="R39" s="58" t="s">
        <v>270</v>
      </c>
      <c r="S39" s="58" t="s">
        <v>270</v>
      </c>
      <c r="T39" s="58" t="s">
        <v>270</v>
      </c>
      <c r="V39" s="58" t="s">
        <v>270</v>
      </c>
      <c r="W39" s="58" t="s">
        <v>270</v>
      </c>
      <c r="X39" s="58" t="s">
        <v>270</v>
      </c>
      <c r="Y39" s="58" t="s">
        <v>270</v>
      </c>
      <c r="Z39" s="61" t="s">
        <v>273</v>
      </c>
      <c r="AB39" s="58" t="s">
        <v>270</v>
      </c>
      <c r="AC39" s="58" t="s">
        <v>270</v>
      </c>
      <c r="AE39" s="58" t="s">
        <v>270</v>
      </c>
      <c r="AF39" s="58" t="s">
        <v>270</v>
      </c>
      <c r="AG39" s="58" t="s">
        <v>270</v>
      </c>
      <c r="AH39" s="61" t="s">
        <v>273</v>
      </c>
      <c r="AJ39" s="58" t="s">
        <v>270</v>
      </c>
      <c r="AL39" s="205" t="s">
        <v>384</v>
      </c>
      <c r="AM39" s="58" t="s">
        <v>270</v>
      </c>
      <c r="AO39" s="58" t="s">
        <v>270</v>
      </c>
      <c r="AQ39" s="58" t="s">
        <v>270</v>
      </c>
    </row>
    <row r="40" spans="1:43" x14ac:dyDescent="0.2">
      <c r="A40" s="57" t="s">
        <v>451</v>
      </c>
      <c r="B40" s="203" t="s">
        <v>54</v>
      </c>
      <c r="C40" s="6" t="s">
        <v>155</v>
      </c>
      <c r="D40" s="16" t="s">
        <v>88</v>
      </c>
      <c r="E40" s="42" t="s">
        <v>202</v>
      </c>
      <c r="F40" s="219" t="s">
        <v>261</v>
      </c>
      <c r="G40" s="219" t="s">
        <v>164</v>
      </c>
      <c r="H40" s="65">
        <f>COUNTIF(J40:AR40, "WIN")/(COUNTIF(J40:AR40, "WIN")+COUNTIF(J40:AR40, "LOSE"))</f>
        <v>0.24</v>
      </c>
      <c r="J40" s="61" t="s">
        <v>273</v>
      </c>
      <c r="K40" s="61" t="s">
        <v>273</v>
      </c>
      <c r="L40" s="58" t="s">
        <v>270</v>
      </c>
      <c r="M40" s="61" t="s">
        <v>273</v>
      </c>
      <c r="N40" s="61" t="s">
        <v>273</v>
      </c>
      <c r="P40" s="61" t="s">
        <v>273</v>
      </c>
      <c r="Q40" s="61" t="s">
        <v>273</v>
      </c>
      <c r="R40" s="61" t="s">
        <v>273</v>
      </c>
      <c r="S40" s="61" t="s">
        <v>273</v>
      </c>
      <c r="T40" s="58" t="s">
        <v>270</v>
      </c>
      <c r="V40" s="61" t="s">
        <v>273</v>
      </c>
      <c r="W40" s="61" t="s">
        <v>273</v>
      </c>
      <c r="X40" s="61" t="s">
        <v>273</v>
      </c>
      <c r="Y40" s="61" t="s">
        <v>273</v>
      </c>
      <c r="Z40" s="61" t="s">
        <v>273</v>
      </c>
      <c r="AB40" s="61" t="s">
        <v>273</v>
      </c>
      <c r="AC40" s="58" t="s">
        <v>270</v>
      </c>
      <c r="AE40" s="61" t="s">
        <v>273</v>
      </c>
      <c r="AF40" s="61" t="s">
        <v>273</v>
      </c>
      <c r="AG40" s="61" t="s">
        <v>273</v>
      </c>
      <c r="AH40" s="58" t="s">
        <v>270</v>
      </c>
      <c r="AJ40" s="61" t="s">
        <v>273</v>
      </c>
      <c r="AL40" s="61" t="s">
        <v>273</v>
      </c>
      <c r="AM40" s="205" t="s">
        <v>384</v>
      </c>
      <c r="AO40" s="58" t="s">
        <v>270</v>
      </c>
      <c r="AQ40" s="58" t="s">
        <v>270</v>
      </c>
    </row>
    <row r="41" spans="1:43" s="202" customFormat="1" x14ac:dyDescent="0.2">
      <c r="A41" s="200" t="s">
        <v>421</v>
      </c>
      <c r="B41" s="200"/>
      <c r="C41" s="199"/>
      <c r="D41" s="199"/>
      <c r="E41" s="199"/>
      <c r="F41" s="199"/>
      <c r="G41" s="199"/>
      <c r="H41" s="200"/>
      <c r="I41" s="199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I41" s="226"/>
      <c r="AK41" s="226"/>
      <c r="AN41" s="226"/>
      <c r="AP41" s="226"/>
    </row>
    <row r="42" spans="1:43" x14ac:dyDescent="0.2">
      <c r="A42" s="57" t="s">
        <v>446</v>
      </c>
      <c r="B42" s="203" t="s">
        <v>448</v>
      </c>
      <c r="C42" s="6" t="s">
        <v>155</v>
      </c>
      <c r="D42" s="16" t="s">
        <v>88</v>
      </c>
      <c r="E42" s="219" t="s">
        <v>450</v>
      </c>
      <c r="F42" s="42" t="s">
        <v>4</v>
      </c>
      <c r="G42" s="216" t="s">
        <v>153</v>
      </c>
      <c r="H42" s="65">
        <f>COUNTIF(J42:AR42, "WIN")/(COUNTIF(J42:AR42, "WIN")+COUNTIF(J42:AR42, "LOSE"))</f>
        <v>0.36</v>
      </c>
      <c r="J42" s="61" t="s">
        <v>273</v>
      </c>
      <c r="K42" s="58" t="s">
        <v>270</v>
      </c>
      <c r="L42" s="58" t="s">
        <v>270</v>
      </c>
      <c r="M42" s="61" t="s">
        <v>273</v>
      </c>
      <c r="N42" s="61" t="s">
        <v>273</v>
      </c>
      <c r="P42" s="58" t="s">
        <v>270</v>
      </c>
      <c r="Q42" s="61" t="s">
        <v>273</v>
      </c>
      <c r="R42" s="58" t="s">
        <v>270</v>
      </c>
      <c r="S42" s="61" t="s">
        <v>273</v>
      </c>
      <c r="T42" s="61" t="s">
        <v>273</v>
      </c>
      <c r="V42" s="61" t="s">
        <v>273</v>
      </c>
      <c r="W42" s="58" t="s">
        <v>270</v>
      </c>
      <c r="X42" s="61" t="s">
        <v>273</v>
      </c>
      <c r="Y42" s="61" t="s">
        <v>273</v>
      </c>
      <c r="Z42" s="58" t="s">
        <v>270</v>
      </c>
      <c r="AB42" s="61" t="s">
        <v>273</v>
      </c>
      <c r="AC42" s="58" t="s">
        <v>270</v>
      </c>
      <c r="AE42" s="61" t="s">
        <v>273</v>
      </c>
      <c r="AF42" s="61" t="s">
        <v>273</v>
      </c>
      <c r="AG42" s="61" t="s">
        <v>273</v>
      </c>
      <c r="AH42" s="58" t="s">
        <v>270</v>
      </c>
      <c r="AJ42" s="61" t="s">
        <v>273</v>
      </c>
      <c r="AL42" s="61" t="s">
        <v>273</v>
      </c>
      <c r="AM42" s="61" t="s">
        <v>273</v>
      </c>
      <c r="AO42" s="205" t="s">
        <v>384</v>
      </c>
      <c r="AQ42" s="58" t="s">
        <v>270</v>
      </c>
    </row>
    <row r="43" spans="1:43" s="202" customFormat="1" x14ac:dyDescent="0.2">
      <c r="A43" s="200" t="s">
        <v>422</v>
      </c>
      <c r="B43" s="200"/>
      <c r="C43" s="199"/>
      <c r="D43" s="199"/>
      <c r="E43" s="199"/>
      <c r="F43" s="199"/>
      <c r="G43" s="199"/>
      <c r="H43" s="200"/>
      <c r="I43" s="199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I43" s="226"/>
      <c r="AK43" s="226"/>
      <c r="AN43" s="226"/>
      <c r="AP43" s="226"/>
    </row>
    <row r="44" spans="1:43" x14ac:dyDescent="0.2">
      <c r="A44" s="57" t="s">
        <v>447</v>
      </c>
      <c r="B44" s="203" t="s">
        <v>448</v>
      </c>
      <c r="C44" s="6" t="s">
        <v>155</v>
      </c>
      <c r="D44" s="16" t="s">
        <v>88</v>
      </c>
      <c r="E44" s="219" t="s">
        <v>450</v>
      </c>
      <c r="F44" s="216" t="s">
        <v>153</v>
      </c>
      <c r="G44" s="16" t="s">
        <v>97</v>
      </c>
      <c r="H44" s="65">
        <f>COUNTIF(J44:AR44, "WIN")/(COUNTIF(J44:AR44, "WIN")+COUNTIF(J44:AR44, "LOSE"))</f>
        <v>0.16666666666666666</v>
      </c>
      <c r="J44" s="61" t="s">
        <v>273</v>
      </c>
      <c r="K44" s="61" t="s">
        <v>273</v>
      </c>
      <c r="L44" s="205" t="s">
        <v>385</v>
      </c>
      <c r="M44" s="61" t="s">
        <v>273</v>
      </c>
      <c r="N44" s="61" t="s">
        <v>273</v>
      </c>
      <c r="P44" s="61" t="s">
        <v>273</v>
      </c>
      <c r="Q44" s="61" t="s">
        <v>273</v>
      </c>
      <c r="R44" s="61" t="s">
        <v>273</v>
      </c>
      <c r="S44" s="61" t="s">
        <v>273</v>
      </c>
      <c r="T44" s="58" t="s">
        <v>270</v>
      </c>
      <c r="V44" s="61" t="s">
        <v>273</v>
      </c>
      <c r="W44" s="58" t="s">
        <v>270</v>
      </c>
      <c r="X44" s="61" t="s">
        <v>273</v>
      </c>
      <c r="Y44" s="61" t="s">
        <v>273</v>
      </c>
      <c r="Z44" s="61" t="s">
        <v>273</v>
      </c>
      <c r="AB44" s="61" t="s">
        <v>273</v>
      </c>
      <c r="AC44" s="58" t="s">
        <v>270</v>
      </c>
      <c r="AE44" s="61" t="s">
        <v>273</v>
      </c>
      <c r="AF44" s="61" t="s">
        <v>273</v>
      </c>
      <c r="AG44" s="61" t="s">
        <v>273</v>
      </c>
      <c r="AH44" s="58" t="s">
        <v>270</v>
      </c>
      <c r="AJ44" s="61" t="s">
        <v>273</v>
      </c>
      <c r="AL44" s="61" t="s">
        <v>273</v>
      </c>
      <c r="AM44" s="61" t="s">
        <v>273</v>
      </c>
      <c r="AO44" s="61" t="s">
        <v>273</v>
      </c>
      <c r="AQ44" s="205" t="s">
        <v>384</v>
      </c>
    </row>
    <row r="45" spans="1:43" s="202" customFormat="1" x14ac:dyDescent="0.2">
      <c r="A45" s="200" t="s">
        <v>452</v>
      </c>
      <c r="B45" s="200"/>
      <c r="C45" s="199"/>
      <c r="D45" s="199"/>
      <c r="E45" s="199"/>
      <c r="F45" s="199"/>
      <c r="G45" s="199"/>
      <c r="H45" s="200"/>
      <c r="I45" s="199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I45" s="226"/>
      <c r="AK45" s="226"/>
      <c r="AN45" s="226"/>
      <c r="AP45" s="226"/>
    </row>
    <row r="46" spans="1:43" x14ac:dyDescent="0.2">
      <c r="A46"/>
      <c r="H46" s="65" t="e">
        <f t="shared" ref="H46:H55" si="1">COUNTIF(J46:AR46, "WIN")/(COUNTIF(J46:AR46, "WIN")+COUNTIF(J46:AR46, "LOSE"))</f>
        <v>#DIV/0!</v>
      </c>
    </row>
    <row r="47" spans="1:43" x14ac:dyDescent="0.2">
      <c r="A47"/>
      <c r="H47" s="65" t="e">
        <f t="shared" si="1"/>
        <v>#DIV/0!</v>
      </c>
    </row>
    <row r="48" spans="1:43" x14ac:dyDescent="0.2">
      <c r="A48"/>
      <c r="H48" s="65" t="e">
        <f t="shared" si="1"/>
        <v>#DIV/0!</v>
      </c>
    </row>
    <row r="49" spans="1:8" x14ac:dyDescent="0.2">
      <c r="A49"/>
      <c r="H49" s="65" t="e">
        <f t="shared" si="1"/>
        <v>#DIV/0!</v>
      </c>
    </row>
    <row r="50" spans="1:8" x14ac:dyDescent="0.2">
      <c r="A50"/>
      <c r="H50" s="65" t="e">
        <f t="shared" si="1"/>
        <v>#DIV/0!</v>
      </c>
    </row>
    <row r="51" spans="1:8" x14ac:dyDescent="0.2">
      <c r="A51"/>
      <c r="H51" s="65" t="e">
        <f t="shared" si="1"/>
        <v>#DIV/0!</v>
      </c>
    </row>
    <row r="52" spans="1:8" x14ac:dyDescent="0.2">
      <c r="A52"/>
      <c r="H52" s="65" t="e">
        <f t="shared" si="1"/>
        <v>#DIV/0!</v>
      </c>
    </row>
    <row r="53" spans="1:8" x14ac:dyDescent="0.2">
      <c r="A53"/>
      <c r="H53" s="65" t="e">
        <f t="shared" si="1"/>
        <v>#DIV/0!</v>
      </c>
    </row>
    <row r="54" spans="1:8" x14ac:dyDescent="0.2">
      <c r="A54"/>
      <c r="H54" s="65" t="e">
        <f t="shared" si="1"/>
        <v>#DIV/0!</v>
      </c>
    </row>
    <row r="55" spans="1:8" x14ac:dyDescent="0.2">
      <c r="A55"/>
      <c r="H55" s="65" t="e">
        <f t="shared" si="1"/>
        <v>#DIV/0!</v>
      </c>
    </row>
  </sheetData>
  <autoFilter ref="A1:A55" xr:uid="{86C1679A-E315-4C94-BB71-0055ECC839CF}"/>
  <conditionalFormatting sqref="A9:XFD9">
    <cfRule type="colorScale" priority="2">
      <colorScale>
        <cfvo type="min"/>
        <cfvo type="percentile" val="50"/>
        <cfvo type="max"/>
        <color rgb="FFFF7979"/>
        <color rgb="FFFFEB84"/>
        <color theme="9" tint="0.39997558519241921"/>
      </colorScale>
    </cfRule>
  </conditionalFormatting>
  <conditionalFormatting sqref="H1:H1048576">
    <cfRule type="colorScale" priority="1">
      <colorScale>
        <cfvo type="min"/>
        <cfvo type="percentile" val="50"/>
        <cfvo type="max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0DD2-E8FE-48B3-978B-B54DE0DC98C7}">
  <dimension ref="A1:BH45"/>
  <sheetViews>
    <sheetView zoomScale="85" zoomScaleNormal="85" workbookViewId="0">
      <pane xSplit="10" ySplit="11" topLeftCell="K12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5.5117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5" width="9.01171875" style="5" customWidth="1"/>
    <col min="16" max="16" width="2.41796875" style="202" customWidth="1"/>
    <col min="17" max="21" width="9.01171875" style="5" customWidth="1"/>
    <col min="22" max="22" width="2.41796875" style="202" customWidth="1"/>
    <col min="23" max="24" width="9.01171875" style="5" customWidth="1"/>
    <col min="25" max="25" width="2.41796875" style="202" customWidth="1"/>
    <col min="26" max="26" width="9.01171875" style="5" customWidth="1"/>
    <col min="28" max="28" width="2.41796875" style="202" customWidth="1"/>
    <col min="29" max="29" width="9.01171875" customWidth="1"/>
    <col min="30" max="30" width="2.41796875" style="202" customWidth="1"/>
    <col min="31" max="31" width="9.01171875" style="5" customWidth="1"/>
    <col min="34" max="35" width="9.01171875" customWidth="1"/>
    <col min="36" max="36" width="2.41796875" style="202" customWidth="1"/>
    <col min="37" max="37" width="9.01171875" customWidth="1"/>
    <col min="40" max="40" width="9.01171875" style="5" customWidth="1"/>
    <col min="42" max="42" width="9.01171875" style="5" bestFit="1" customWidth="1"/>
    <col min="43" max="43" width="2.41796875" style="202" customWidth="1"/>
    <col min="44" max="398" width="9.01171875" style="5" bestFit="1" customWidth="1"/>
    <col min="399" max="399" width="0" style="5" hidden="1" customWidth="1"/>
    <col min="400" max="16384" width="0" style="5" hidden="1"/>
  </cols>
  <sheetData>
    <row r="1" spans="1:60" x14ac:dyDescent="0.2">
      <c r="A1" s="161" t="s">
        <v>353</v>
      </c>
      <c r="B1" s="161"/>
      <c r="I1" s="5"/>
      <c r="K1" s="198" t="s">
        <v>417</v>
      </c>
      <c r="L1" s="202"/>
      <c r="M1" s="202"/>
      <c r="N1" s="202"/>
      <c r="O1" s="202"/>
      <c r="Q1" s="200" t="s">
        <v>359</v>
      </c>
      <c r="R1" s="199"/>
      <c r="S1" s="199"/>
      <c r="T1" s="199"/>
      <c r="U1" s="199"/>
      <c r="W1" s="200"/>
      <c r="X1" s="200"/>
      <c r="Z1" s="199"/>
      <c r="AC1" s="200"/>
      <c r="AE1" s="199"/>
      <c r="AH1" s="199"/>
      <c r="AI1" s="199"/>
      <c r="AK1" s="202"/>
      <c r="AN1" s="200"/>
      <c r="AP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</row>
    <row r="2" spans="1:60" ht="14.25" customHeight="1" x14ac:dyDescent="0.2">
      <c r="A2" s="161"/>
      <c r="H2" s="2" t="s">
        <v>453</v>
      </c>
      <c r="I2" s="161" t="s">
        <v>454</v>
      </c>
      <c r="J2" s="199"/>
      <c r="K2" s="162" t="s">
        <v>423</v>
      </c>
      <c r="L2" s="162" t="s">
        <v>424</v>
      </c>
      <c r="M2" s="162" t="s">
        <v>425</v>
      </c>
      <c r="N2" s="162" t="s">
        <v>426</v>
      </c>
      <c r="O2" s="162" t="s">
        <v>427</v>
      </c>
      <c r="P2" s="220"/>
      <c r="Q2" s="164" t="s">
        <v>429</v>
      </c>
      <c r="R2" s="164" t="s">
        <v>428</v>
      </c>
      <c r="S2" s="162" t="s">
        <v>431</v>
      </c>
      <c r="T2" s="164" t="s">
        <v>430</v>
      </c>
      <c r="U2" s="162" t="s">
        <v>432</v>
      </c>
      <c r="V2" s="220"/>
      <c r="W2" s="57" t="s">
        <v>433</v>
      </c>
      <c r="X2" s="57" t="s">
        <v>445</v>
      </c>
      <c r="Y2" s="220"/>
      <c r="Z2" s="57" t="s">
        <v>434</v>
      </c>
      <c r="AB2" s="220"/>
      <c r="AC2" s="57" t="s">
        <v>444</v>
      </c>
      <c r="AD2" s="220"/>
      <c r="AE2" s="57" t="s">
        <v>436</v>
      </c>
      <c r="AH2" s="57" t="s">
        <v>442</v>
      </c>
      <c r="AI2" s="57" t="s">
        <v>455</v>
      </c>
      <c r="AJ2" s="220"/>
      <c r="AK2" s="57" t="s">
        <v>443</v>
      </c>
      <c r="AN2" s="57" t="s">
        <v>446</v>
      </c>
      <c r="AP2" s="57" t="s">
        <v>456</v>
      </c>
      <c r="AQ2" s="220"/>
      <c r="AR2" s="57" t="s">
        <v>457</v>
      </c>
      <c r="AS2" s="2"/>
      <c r="AT2" s="214"/>
      <c r="AU2" s="4"/>
      <c r="AV2" s="214"/>
    </row>
    <row r="3" spans="1:60" ht="14.25" customHeight="1" x14ac:dyDescent="0.2">
      <c r="A3" s="195" t="s">
        <v>458</v>
      </c>
      <c r="B3" s="179" t="s">
        <v>52</v>
      </c>
      <c r="C3" s="128" t="s">
        <v>370</v>
      </c>
      <c r="D3" s="42" t="s">
        <v>374</v>
      </c>
      <c r="E3" s="217" t="s">
        <v>378</v>
      </c>
      <c r="F3" s="6" t="s">
        <v>164</v>
      </c>
      <c r="G3" s="216" t="s">
        <v>278</v>
      </c>
      <c r="H3" s="235">
        <f>W9</f>
        <v>0.78947368421052633</v>
      </c>
      <c r="I3" s="175">
        <f>I24</f>
        <v>0.84210526315789469</v>
      </c>
      <c r="J3" s="199"/>
      <c r="K3" s="203" t="s">
        <v>54</v>
      </c>
      <c r="L3" s="203" t="s">
        <v>448</v>
      </c>
      <c r="M3" s="203" t="s">
        <v>54</v>
      </c>
      <c r="N3" s="179" t="s">
        <v>52</v>
      </c>
      <c r="O3" s="203" t="s">
        <v>54</v>
      </c>
      <c r="P3" s="220"/>
      <c r="Q3" s="203" t="s">
        <v>54</v>
      </c>
      <c r="R3" s="213" t="s">
        <v>368</v>
      </c>
      <c r="S3" s="204" t="s">
        <v>53</v>
      </c>
      <c r="T3" s="204" t="s">
        <v>53</v>
      </c>
      <c r="U3" s="204" t="s">
        <v>53</v>
      </c>
      <c r="V3" s="220"/>
      <c r="W3" s="179" t="s">
        <v>52</v>
      </c>
      <c r="X3" s="179" t="s">
        <v>53</v>
      </c>
      <c r="Y3" s="220"/>
      <c r="Z3" s="203" t="s">
        <v>448</v>
      </c>
      <c r="AB3" s="220"/>
      <c r="AC3" s="203" t="s">
        <v>54</v>
      </c>
      <c r="AD3" s="220"/>
      <c r="AE3" s="203" t="s">
        <v>448</v>
      </c>
      <c r="AH3" s="179" t="s">
        <v>52</v>
      </c>
      <c r="AI3" s="179" t="s">
        <v>52</v>
      </c>
      <c r="AJ3" s="220"/>
      <c r="AK3" s="203" t="s">
        <v>448</v>
      </c>
      <c r="AN3" s="203" t="s">
        <v>54</v>
      </c>
      <c r="AP3" s="203" t="s">
        <v>448</v>
      </c>
      <c r="AQ3" s="220"/>
      <c r="AR3" s="203" t="s">
        <v>448</v>
      </c>
      <c r="AS3" s="2"/>
      <c r="AT3" s="214"/>
      <c r="AU3" s="2"/>
      <c r="AV3" s="4"/>
    </row>
    <row r="4" spans="1:60" x14ac:dyDescent="0.2">
      <c r="A4" s="195" t="s">
        <v>459</v>
      </c>
      <c r="B4" s="203" t="s">
        <v>448</v>
      </c>
      <c r="C4" s="42" t="s">
        <v>199</v>
      </c>
      <c r="D4" s="19" t="s">
        <v>89</v>
      </c>
      <c r="E4" s="217" t="s">
        <v>151</v>
      </c>
      <c r="F4" s="64" t="s">
        <v>154</v>
      </c>
      <c r="G4" s="6" t="s">
        <v>91</v>
      </c>
      <c r="H4" s="236">
        <f>Z9</f>
        <v>0.36842105263157893</v>
      </c>
      <c r="I4" s="65">
        <f>I27</f>
        <v>0.47368421052631576</v>
      </c>
      <c r="J4" s="200"/>
      <c r="K4" s="128" t="s">
        <v>90</v>
      </c>
      <c r="L4" s="42" t="s">
        <v>199</v>
      </c>
      <c r="M4" s="42" t="s">
        <v>149</v>
      </c>
      <c r="N4" s="42" t="s">
        <v>153</v>
      </c>
      <c r="O4" s="16" t="s">
        <v>1</v>
      </c>
      <c r="P4" s="221"/>
      <c r="Q4" s="128" t="s">
        <v>90</v>
      </c>
      <c r="R4" s="42" t="s">
        <v>199</v>
      </c>
      <c r="S4" s="19" t="s">
        <v>1</v>
      </c>
      <c r="T4" s="42" t="s">
        <v>371</v>
      </c>
      <c r="U4" s="6" t="s">
        <v>155</v>
      </c>
      <c r="V4" s="221"/>
      <c r="W4" s="128" t="s">
        <v>370</v>
      </c>
      <c r="X4" s="128" t="s">
        <v>90</v>
      </c>
      <c r="Y4" s="221"/>
      <c r="Z4" s="42" t="s">
        <v>199</v>
      </c>
      <c r="AB4" s="221"/>
      <c r="AC4" s="6" t="s">
        <v>248</v>
      </c>
      <c r="AD4" s="221"/>
      <c r="AE4" s="42" t="s">
        <v>149</v>
      </c>
      <c r="AH4" s="16" t="s">
        <v>1</v>
      </c>
      <c r="AI4" s="42" t="s">
        <v>149</v>
      </c>
      <c r="AJ4" s="221"/>
      <c r="AK4" s="6" t="s">
        <v>155</v>
      </c>
      <c r="AN4" s="6" t="s">
        <v>155</v>
      </c>
      <c r="AP4" s="16" t="s">
        <v>88</v>
      </c>
      <c r="AQ4" s="221"/>
      <c r="AR4" s="16" t="s">
        <v>88</v>
      </c>
      <c r="AS4" s="2"/>
      <c r="AT4" s="4"/>
      <c r="AU4" s="2"/>
      <c r="AV4" s="4"/>
    </row>
    <row r="5" spans="1:60" x14ac:dyDescent="0.2">
      <c r="A5" s="195" t="s">
        <v>460</v>
      </c>
      <c r="B5" s="203" t="s">
        <v>54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35">
        <f>AC9</f>
        <v>0.63157894736842102</v>
      </c>
      <c r="I5" s="65">
        <f>I29</f>
        <v>0.68421052631578949</v>
      </c>
      <c r="J5" s="200"/>
      <c r="K5" s="6" t="s">
        <v>157</v>
      </c>
      <c r="L5" s="19" t="s">
        <v>89</v>
      </c>
      <c r="M5" s="19" t="s">
        <v>97</v>
      </c>
      <c r="N5" s="19" t="s">
        <v>150</v>
      </c>
      <c r="O5" s="16" t="s">
        <v>5</v>
      </c>
      <c r="P5" s="222"/>
      <c r="Q5" s="6" t="s">
        <v>164</v>
      </c>
      <c r="R5" s="19" t="s">
        <v>89</v>
      </c>
      <c r="S5" s="6" t="s">
        <v>376</v>
      </c>
      <c r="T5" s="42" t="s">
        <v>375</v>
      </c>
      <c r="U5" s="19" t="s">
        <v>88</v>
      </c>
      <c r="V5" s="222"/>
      <c r="W5" s="42" t="s">
        <v>374</v>
      </c>
      <c r="X5" s="217" t="s">
        <v>378</v>
      </c>
      <c r="Y5" s="222"/>
      <c r="Z5" s="19" t="s">
        <v>89</v>
      </c>
      <c r="AB5" s="222"/>
      <c r="AC5" s="6" t="s">
        <v>383</v>
      </c>
      <c r="AD5" s="222"/>
      <c r="AE5" s="19" t="s">
        <v>88</v>
      </c>
      <c r="AH5" s="42" t="s">
        <v>149</v>
      </c>
      <c r="AI5" s="216" t="s">
        <v>153</v>
      </c>
      <c r="AJ5" s="222"/>
      <c r="AK5" s="16" t="s">
        <v>88</v>
      </c>
      <c r="AN5" s="16" t="s">
        <v>88</v>
      </c>
      <c r="AP5" s="6" t="s">
        <v>155</v>
      </c>
      <c r="AQ5" s="222"/>
      <c r="AR5" s="6" t="s">
        <v>155</v>
      </c>
      <c r="AS5" s="2"/>
      <c r="AT5" s="4"/>
      <c r="AU5" s="233"/>
      <c r="AV5" s="214"/>
    </row>
    <row r="6" spans="1:60" x14ac:dyDescent="0.2">
      <c r="A6" s="195" t="s">
        <v>461</v>
      </c>
      <c r="B6" s="179" t="s">
        <v>52</v>
      </c>
      <c r="C6" s="42" t="s">
        <v>149</v>
      </c>
      <c r="D6" s="216" t="s">
        <v>153</v>
      </c>
      <c r="E6" s="6" t="s">
        <v>348</v>
      </c>
      <c r="F6" s="215" t="s">
        <v>200</v>
      </c>
      <c r="G6" s="218" t="s">
        <v>1</v>
      </c>
      <c r="H6" s="243">
        <f>H33</f>
        <v>0.89473684210526316</v>
      </c>
      <c r="I6" s="210">
        <f>I33</f>
        <v>0.84210526315789469</v>
      </c>
      <c r="J6" s="200"/>
      <c r="K6" s="19" t="s">
        <v>88</v>
      </c>
      <c r="L6" s="64" t="s">
        <v>154</v>
      </c>
      <c r="M6" s="64" t="s">
        <v>160</v>
      </c>
      <c r="N6" s="6" t="s">
        <v>348</v>
      </c>
      <c r="O6" s="6" t="s">
        <v>156</v>
      </c>
      <c r="P6" s="221"/>
      <c r="Q6" s="19" t="s">
        <v>150</v>
      </c>
      <c r="R6" s="19" t="s">
        <v>98</v>
      </c>
      <c r="S6" s="6" t="s">
        <v>284</v>
      </c>
      <c r="T6" s="19" t="s">
        <v>275</v>
      </c>
      <c r="U6" s="42" t="s">
        <v>202</v>
      </c>
      <c r="V6" s="221"/>
      <c r="W6" s="19" t="s">
        <v>378</v>
      </c>
      <c r="X6" s="42" t="s">
        <v>4</v>
      </c>
      <c r="Y6" s="221"/>
      <c r="Z6" s="19" t="s">
        <v>151</v>
      </c>
      <c r="AB6" s="221"/>
      <c r="AC6" s="19" t="s">
        <v>449</v>
      </c>
      <c r="AD6" s="221"/>
      <c r="AE6" s="6" t="s">
        <v>348</v>
      </c>
      <c r="AH6" s="6" t="s">
        <v>348</v>
      </c>
      <c r="AI6" s="6" t="s">
        <v>348</v>
      </c>
      <c r="AJ6" s="221"/>
      <c r="AK6" s="42" t="s">
        <v>202</v>
      </c>
      <c r="AN6" s="219" t="s">
        <v>261</v>
      </c>
      <c r="AP6" s="219" t="s">
        <v>261</v>
      </c>
      <c r="AQ6" s="221"/>
      <c r="AR6" s="219" t="s">
        <v>261</v>
      </c>
      <c r="AS6" s="4"/>
      <c r="AT6" s="2"/>
      <c r="AU6" s="135"/>
      <c r="AV6" s="233"/>
    </row>
    <row r="7" spans="1:60" x14ac:dyDescent="0.2">
      <c r="A7" s="195" t="s">
        <v>462</v>
      </c>
      <c r="B7" s="203" t="s">
        <v>448</v>
      </c>
      <c r="C7" s="16" t="s">
        <v>88</v>
      </c>
      <c r="D7" s="6" t="s">
        <v>155</v>
      </c>
      <c r="E7" s="219" t="s">
        <v>261</v>
      </c>
      <c r="F7" s="42" t="s">
        <v>4</v>
      </c>
      <c r="G7" s="218" t="s">
        <v>5</v>
      </c>
      <c r="H7" s="235">
        <f>H37</f>
        <v>0.31578947368421051</v>
      </c>
      <c r="I7" s="65">
        <f>I37</f>
        <v>0.47368421052631576</v>
      </c>
      <c r="J7" s="200"/>
      <c r="K7" s="108" t="s">
        <v>6</v>
      </c>
      <c r="L7" s="64" t="s">
        <v>256</v>
      </c>
      <c r="M7" s="128" t="s">
        <v>261</v>
      </c>
      <c r="N7" s="6" t="s">
        <v>201</v>
      </c>
      <c r="O7" s="42" t="s">
        <v>4</v>
      </c>
      <c r="P7" s="223"/>
      <c r="Q7" s="42" t="s">
        <v>213</v>
      </c>
      <c r="R7" s="64" t="s">
        <v>154</v>
      </c>
      <c r="S7" s="42" t="s">
        <v>4</v>
      </c>
      <c r="T7" s="6" t="s">
        <v>348</v>
      </c>
      <c r="U7" s="6" t="s">
        <v>261</v>
      </c>
      <c r="V7" s="223"/>
      <c r="W7" s="6" t="s">
        <v>164</v>
      </c>
      <c r="X7" s="216" t="s">
        <v>375</v>
      </c>
      <c r="Y7" s="223"/>
      <c r="Z7" s="64" t="s">
        <v>154</v>
      </c>
      <c r="AB7" s="223"/>
      <c r="AC7" s="6" t="s">
        <v>376</v>
      </c>
      <c r="AD7" s="223"/>
      <c r="AE7" s="6" t="s">
        <v>200</v>
      </c>
      <c r="AH7" s="6" t="s">
        <v>200</v>
      </c>
      <c r="AI7" s="215" t="s">
        <v>200</v>
      </c>
      <c r="AJ7" s="223"/>
      <c r="AK7" s="128" t="s">
        <v>261</v>
      </c>
      <c r="AN7" s="42" t="s">
        <v>4</v>
      </c>
      <c r="AP7" s="42" t="s">
        <v>4</v>
      </c>
      <c r="AQ7" s="223"/>
      <c r="AR7" s="42" t="s">
        <v>463</v>
      </c>
    </row>
    <row r="8" spans="1:60" x14ac:dyDescent="0.2">
      <c r="A8" s="2"/>
      <c r="B8" s="214"/>
      <c r="C8" s="2"/>
      <c r="D8" s="2"/>
      <c r="E8" s="2"/>
      <c r="F8" s="2"/>
      <c r="G8" s="2"/>
      <c r="I8" s="65"/>
      <c r="J8" s="200"/>
      <c r="K8" s="42" t="s">
        <v>87</v>
      </c>
      <c r="L8" s="19" t="s">
        <v>151</v>
      </c>
      <c r="M8" s="128" t="s">
        <v>164</v>
      </c>
      <c r="N8" s="6" t="s">
        <v>200</v>
      </c>
      <c r="O8" s="6" t="s">
        <v>158</v>
      </c>
      <c r="P8" s="224"/>
      <c r="Q8" s="42" t="s">
        <v>87</v>
      </c>
      <c r="R8" s="6" t="s">
        <v>91</v>
      </c>
      <c r="S8" s="6" t="s">
        <v>383</v>
      </c>
      <c r="T8" s="19" t="s">
        <v>281</v>
      </c>
      <c r="U8" s="6" t="s">
        <v>200</v>
      </c>
      <c r="V8" s="224"/>
      <c r="W8" s="42" t="s">
        <v>278</v>
      </c>
      <c r="X8" s="216" t="s">
        <v>87</v>
      </c>
      <c r="Y8" s="224"/>
      <c r="Z8" s="6" t="s">
        <v>91</v>
      </c>
      <c r="AB8" s="224"/>
      <c r="AC8" s="42" t="s">
        <v>213</v>
      </c>
      <c r="AD8" s="224"/>
      <c r="AE8" s="42" t="s">
        <v>153</v>
      </c>
      <c r="AH8" s="16" t="s">
        <v>5</v>
      </c>
      <c r="AI8" s="218" t="s">
        <v>1</v>
      </c>
      <c r="AJ8" s="224"/>
      <c r="AK8" s="16" t="s">
        <v>87</v>
      </c>
      <c r="AN8" s="216" t="s">
        <v>153</v>
      </c>
      <c r="AP8" s="218" t="s">
        <v>5</v>
      </c>
      <c r="AQ8" s="224"/>
      <c r="AR8" s="218" t="s">
        <v>5</v>
      </c>
    </row>
    <row r="9" spans="1:60" x14ac:dyDescent="0.2">
      <c r="A9" s="3"/>
      <c r="B9" s="3"/>
      <c r="I9" s="2" t="s">
        <v>453</v>
      </c>
      <c r="J9" s="199"/>
      <c r="K9" s="178">
        <f>COUNTIF(K$11:K$100, "LOSE")/(COUNTIF(K$11:K$100, "WIN")+COUNTIF(K$11:K$100, "LOSE"))</f>
        <v>0.57894736842105265</v>
      </c>
      <c r="L9" s="178">
        <f>COUNTIF(L$11:L$100, "LOSE")/(COUNTIF(L$11:L$100, "WIN")+COUNTIF(L$11:L$100, "LOSE"))</f>
        <v>0.36842105263157893</v>
      </c>
      <c r="M9" s="178">
        <f>COUNTIF(M$11:M$100, "LOSE")/(COUNTIF(M$11:M$100, "WIN")+COUNTIF(M$11:M$100, "LOSE"))</f>
        <v>0</v>
      </c>
      <c r="N9" s="178">
        <f>COUNTIF(N$11:N$100, "LOSE")/(COUNTIF(N$11:N$100, "WIN")+COUNTIF(N$11:N$100, "LOSE"))</f>
        <v>0.47368421052631576</v>
      </c>
      <c r="O9" s="178">
        <f>COUNTIF(O$11:O$100, "LOSE")/(COUNTIF(O$11:O$100, "WIN")+COUNTIF(O$11:O$100, "LOSE"))</f>
        <v>0.15789473684210525</v>
      </c>
      <c r="P9" s="224"/>
      <c r="Q9" s="178">
        <f>COUNTIF(Q$11:Q$100, "LOSE")/(COUNTIF(Q$11:Q$100, "WIN")+COUNTIF(Q$11:Q$100, "LOSE"))</f>
        <v>0.78947368421052633</v>
      </c>
      <c r="R9" s="178">
        <f>COUNTIF(R$11:R$100, "LOSE")/(COUNTIF(R$11:R$100, "WIN")+COUNTIF(R$11:R$100, "LOSE"))</f>
        <v>0.36842105263157893</v>
      </c>
      <c r="S9" s="178">
        <f>COUNTIF(S$11:S$100, "LOSE")/(COUNTIF(S$11:S$100, "WIN")+COUNTIF(S$11:S$100, "LOSE"))</f>
        <v>0.52631578947368418</v>
      </c>
      <c r="T9" s="178">
        <f>COUNTIF(T$11:T$100, "LOSE")/(COUNTIF(T$11:T$100, "WIN")+COUNTIF(T$11:T$100, "LOSE"))</f>
        <v>0.36842105263157893</v>
      </c>
      <c r="U9" s="178">
        <f>COUNTIF(U$11:U$100, "LOSE")/(COUNTIF(U$11:U$100, "WIN")+COUNTIF(U$11:U$100, "LOSE"))</f>
        <v>0.3888888888888889</v>
      </c>
      <c r="V9" s="224"/>
      <c r="W9" s="178">
        <f>COUNTIF(W$11:W$100, "LOSE")/(COUNTIF(W$11:W$100, "WIN")+COUNTIF(W$11:W$100, "LOSE"))</f>
        <v>0.78947368421052633</v>
      </c>
      <c r="X9" s="178">
        <f>COUNTIF(X$11:X$100, "LOSE")/(COUNTIF(X$11:X$100, "WIN")+COUNTIF(X$11:X$100, "LOSE"))</f>
        <v>0.78947368421052633</v>
      </c>
      <c r="Y9" s="224"/>
      <c r="Z9" s="178">
        <f>COUNTIF(Z$11:Z$100, "LOSE")/(COUNTIF(Z$11:Z$100, "WIN")+COUNTIF(Z$11:Z$100, "LOSE"))</f>
        <v>0.36842105263157893</v>
      </c>
      <c r="AB9" s="224"/>
      <c r="AC9" s="178">
        <f>COUNTIF(AC$11:AC$100, "LOSE")/(COUNTIF(AC$11:AC$100, "WIN")+COUNTIF(AC$11:AC$100, "LOSE"))</f>
        <v>0.63157894736842102</v>
      </c>
      <c r="AD9" s="224"/>
      <c r="AE9" s="178">
        <f>COUNTIF(AE$11:AE$100, "LOSE")/(COUNTIF(AE$11:AE$100, "WIN")+COUNTIF(AE$11:AE$100, "LOSE"))</f>
        <v>0.47368421052631576</v>
      </c>
      <c r="AH9" s="178">
        <f>COUNTIF(AH$11:AH$100, "LOSE")/(COUNTIF(AH$11:AH$100, "WIN")+COUNTIF(AH$11:AH$100, "LOSE"))</f>
        <v>0.73684210526315785</v>
      </c>
      <c r="AI9" s="178">
        <f>COUNTIF(AI$11:AI$100, "LOSE")/(COUNTIF(AI$11:AI$100, "WIN")+COUNTIF(AI$11:AI$100, "LOSE"))</f>
        <v>0.89473684210526316</v>
      </c>
      <c r="AJ9" s="224"/>
      <c r="AK9" s="178">
        <f>COUNTIF(AK$11:AK$100, "LOSE")/(COUNTIF(AK$11:AK$100, "WIN")+COUNTIF(AK$11:AK$100, "LOSE"))</f>
        <v>0.21052631578947367</v>
      </c>
      <c r="AN9" s="178">
        <f>COUNTIF(AN$11:AN$100, "LOSE")/(COUNTIF(AN$11:AN$100, "WIN")+COUNTIF(AN$11:AN$100, "LOSE"))</f>
        <v>0.26315789473684209</v>
      </c>
      <c r="AP9" s="178">
        <f>COUNTIF(AP$11:AP$100, "LOSE")/(COUNTIF(AP$11:AP$100, "WIN")+COUNTIF(AP$11:AP$100, "LOSE"))</f>
        <v>0.31578947368421051</v>
      </c>
      <c r="AQ9" s="224"/>
      <c r="AR9" s="178" t="e">
        <f t="shared" ref="AR9:BH9" si="0">COUNTIF(AR$11:AR$100, "LOSE")/(COUNTIF(AR$11:AR$100, "WIN")+COUNTIF(AR$11:AR$100, "LOSE"))</f>
        <v>#DIV/0!</v>
      </c>
      <c r="AS9" s="178" t="e">
        <f t="shared" si="0"/>
        <v>#DIV/0!</v>
      </c>
      <c r="AT9" s="178" t="e">
        <f t="shared" si="0"/>
        <v>#DIV/0!</v>
      </c>
      <c r="AU9" s="178" t="e">
        <f t="shared" si="0"/>
        <v>#DIV/0!</v>
      </c>
      <c r="AV9" s="178" t="e">
        <f t="shared" si="0"/>
        <v>#DIV/0!</v>
      </c>
      <c r="AW9" s="178" t="e">
        <f t="shared" si="0"/>
        <v>#DIV/0!</v>
      </c>
      <c r="AX9" s="178" t="e">
        <f t="shared" si="0"/>
        <v>#DIV/0!</v>
      </c>
      <c r="AY9" s="178" t="e">
        <f t="shared" si="0"/>
        <v>#DIV/0!</v>
      </c>
      <c r="AZ9" s="178" t="e">
        <f t="shared" si="0"/>
        <v>#DIV/0!</v>
      </c>
      <c r="BA9" s="178" t="e">
        <f t="shared" si="0"/>
        <v>#DIV/0!</v>
      </c>
      <c r="BB9" s="178" t="e">
        <f t="shared" si="0"/>
        <v>#DIV/0!</v>
      </c>
      <c r="BC9" s="178" t="e">
        <f t="shared" si="0"/>
        <v>#DIV/0!</v>
      </c>
      <c r="BD9" s="178" t="e">
        <f t="shared" si="0"/>
        <v>#DIV/0!</v>
      </c>
      <c r="BE9" s="178" t="e">
        <f t="shared" si="0"/>
        <v>#DIV/0!</v>
      </c>
      <c r="BF9" s="178" t="e">
        <f t="shared" si="0"/>
        <v>#DIV/0!</v>
      </c>
      <c r="BG9" s="178" t="e">
        <f t="shared" si="0"/>
        <v>#DIV/0!</v>
      </c>
      <c r="BH9" s="178" t="e">
        <f t="shared" si="0"/>
        <v>#DIV/0!</v>
      </c>
    </row>
    <row r="10" spans="1:60" x14ac:dyDescent="0.2">
      <c r="A10" s="3"/>
      <c r="B10" s="3"/>
      <c r="H10" s="2" t="s">
        <v>453</v>
      </c>
      <c r="I10" s="2" t="s">
        <v>464</v>
      </c>
      <c r="J10" s="199"/>
      <c r="K10" s="178">
        <f>I12</f>
        <v>0.66666666666666663</v>
      </c>
      <c r="L10" s="178">
        <f>I13</f>
        <v>0.47368421052631576</v>
      </c>
      <c r="M10" s="178">
        <f>I14</f>
        <v>5.2631578947368418E-2</v>
      </c>
      <c r="N10" s="178">
        <f>I15</f>
        <v>0.47368421052631576</v>
      </c>
      <c r="O10" s="178">
        <f>I16</f>
        <v>0.21052631578947367</v>
      </c>
      <c r="P10" s="224"/>
      <c r="Q10" s="178">
        <f>I18</f>
        <v>0.89473684210526316</v>
      </c>
      <c r="R10" s="178">
        <f>I19</f>
        <v>0.52631578947368418</v>
      </c>
      <c r="S10" s="178">
        <f>I20</f>
        <v>0.63157894736842102</v>
      </c>
      <c r="T10" s="178">
        <f>I21</f>
        <v>0.10526315789473684</v>
      </c>
      <c r="U10" s="178">
        <f>I22</f>
        <v>0.31578947368421051</v>
      </c>
      <c r="V10" s="224"/>
      <c r="W10" s="178">
        <f>I24</f>
        <v>0.84210526315789469</v>
      </c>
      <c r="X10" s="178">
        <f>I25</f>
        <v>0.84210526315789469</v>
      </c>
      <c r="Y10" s="224"/>
      <c r="Z10" s="178">
        <f>I27</f>
        <v>0.47368421052631576</v>
      </c>
      <c r="AB10" s="224"/>
      <c r="AC10" s="178">
        <f>I29</f>
        <v>0.68421052631578949</v>
      </c>
      <c r="AD10" s="224"/>
      <c r="AE10" s="178">
        <f>I31</f>
        <v>0.68421052631578949</v>
      </c>
      <c r="AH10" s="178">
        <f>I32</f>
        <v>0.73684210526315785</v>
      </c>
      <c r="AI10" s="178">
        <f>I33</f>
        <v>0.84210526315789469</v>
      </c>
      <c r="AJ10" s="224"/>
      <c r="AK10" s="178">
        <f>I35</f>
        <v>0.26315789473684209</v>
      </c>
      <c r="AN10" s="178">
        <f>I36</f>
        <v>0.31578947368421051</v>
      </c>
      <c r="AP10" s="178">
        <f>I37</f>
        <v>0.47368421052631576</v>
      </c>
      <c r="AQ10" s="224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</row>
    <row r="11" spans="1:60" s="202" customFormat="1" x14ac:dyDescent="0.2">
      <c r="A11" s="200" t="s">
        <v>417</v>
      </c>
      <c r="B11" s="200"/>
      <c r="C11" s="199"/>
      <c r="D11" s="199"/>
      <c r="E11" s="199"/>
      <c r="F11" s="199"/>
      <c r="G11" s="199"/>
      <c r="H11" s="200"/>
      <c r="I11" s="200"/>
      <c r="J11" s="199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Y11" s="201"/>
      <c r="Z11" s="201"/>
      <c r="AB11" s="201"/>
      <c r="AD11" s="201"/>
      <c r="AE11" s="201"/>
      <c r="AJ11" s="201"/>
      <c r="AQ11" s="201"/>
    </row>
    <row r="12" spans="1:60" x14ac:dyDescent="0.2">
      <c r="A12" s="57" t="s">
        <v>423</v>
      </c>
      <c r="B12" s="203" t="s">
        <v>54</v>
      </c>
      <c r="C12" s="128" t="s">
        <v>90</v>
      </c>
      <c r="D12" s="6" t="s">
        <v>157</v>
      </c>
      <c r="E12" s="19" t="s">
        <v>88</v>
      </c>
      <c r="F12" s="108" t="s">
        <v>6</v>
      </c>
      <c r="G12" s="216" t="s">
        <v>87</v>
      </c>
      <c r="H12" s="244">
        <f>K9</f>
        <v>0.57894736842105265</v>
      </c>
      <c r="I12" s="65">
        <f>COUNTIF(K12:BC12, "WIN")/(COUNTIF(K12:BC12, "WIN")+COUNTIF(K12:BC12, "LOSE"))</f>
        <v>0.66666666666666663</v>
      </c>
      <c r="J12" s="199"/>
      <c r="K12" s="205" t="s">
        <v>384</v>
      </c>
      <c r="L12" s="58" t="s">
        <v>270</v>
      </c>
      <c r="M12" s="58" t="s">
        <v>270</v>
      </c>
      <c r="N12" s="58" t="s">
        <v>270</v>
      </c>
      <c r="O12" s="58" t="s">
        <v>270</v>
      </c>
      <c r="P12" s="207"/>
      <c r="Q12" s="61" t="s">
        <v>273</v>
      </c>
      <c r="R12" s="58" t="s">
        <v>270</v>
      </c>
      <c r="S12" s="58" t="s">
        <v>270</v>
      </c>
      <c r="T12" s="61" t="s">
        <v>273</v>
      </c>
      <c r="U12" s="205" t="s">
        <v>385</v>
      </c>
      <c r="V12" s="224"/>
      <c r="W12" s="61" t="s">
        <v>273</v>
      </c>
      <c r="X12" s="61" t="s">
        <v>273</v>
      </c>
      <c r="Y12" s="224"/>
      <c r="Z12" s="58" t="s">
        <v>270</v>
      </c>
      <c r="AB12" s="224"/>
      <c r="AC12" s="58" t="s">
        <v>270</v>
      </c>
      <c r="AD12" s="224"/>
      <c r="AE12" s="58" t="s">
        <v>270</v>
      </c>
      <c r="AH12" s="61" t="s">
        <v>273</v>
      </c>
      <c r="AI12" s="61" t="s">
        <v>273</v>
      </c>
      <c r="AJ12" s="224"/>
      <c r="AK12" s="58" t="s">
        <v>270</v>
      </c>
      <c r="AN12" s="58" t="s">
        <v>270</v>
      </c>
      <c r="AP12" s="58" t="s">
        <v>270</v>
      </c>
      <c r="AQ12" s="224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</row>
    <row r="13" spans="1:60" x14ac:dyDescent="0.2">
      <c r="A13" s="57" t="s">
        <v>424</v>
      </c>
      <c r="B13" s="203" t="s">
        <v>448</v>
      </c>
      <c r="C13" s="42" t="s">
        <v>199</v>
      </c>
      <c r="D13" s="19" t="s">
        <v>89</v>
      </c>
      <c r="E13" s="64" t="s">
        <v>154</v>
      </c>
      <c r="F13" s="64" t="s">
        <v>256</v>
      </c>
      <c r="G13" s="217" t="s">
        <v>151</v>
      </c>
      <c r="H13" s="244">
        <f>L9</f>
        <v>0.36842105263157893</v>
      </c>
      <c r="I13" s="65">
        <f>COUNTIF(K13:BC13, "WIN")/(COUNTIF(K13:BC13, "WIN")+COUNTIF(K13:BC13, "LOSE"))</f>
        <v>0.47368421052631576</v>
      </c>
      <c r="J13" s="199"/>
      <c r="K13" s="61" t="s">
        <v>273</v>
      </c>
      <c r="L13" s="205" t="s">
        <v>384</v>
      </c>
      <c r="M13" s="58" t="s">
        <v>270</v>
      </c>
      <c r="N13" s="61" t="s">
        <v>273</v>
      </c>
      <c r="O13" s="58" t="s">
        <v>270</v>
      </c>
      <c r="P13" s="207"/>
      <c r="Q13" s="61" t="s">
        <v>273</v>
      </c>
      <c r="R13" s="61" t="s">
        <v>273</v>
      </c>
      <c r="S13" s="58" t="s">
        <v>270</v>
      </c>
      <c r="T13" s="61" t="s">
        <v>273</v>
      </c>
      <c r="U13" s="58" t="s">
        <v>270</v>
      </c>
      <c r="V13" s="224"/>
      <c r="W13" s="61" t="s">
        <v>273</v>
      </c>
      <c r="X13" s="61" t="s">
        <v>273</v>
      </c>
      <c r="Y13" s="224"/>
      <c r="Z13" s="58" t="s">
        <v>270</v>
      </c>
      <c r="AB13" s="224"/>
      <c r="AC13" s="58" t="s">
        <v>270</v>
      </c>
      <c r="AD13" s="224"/>
      <c r="AE13" s="61" t="s">
        <v>273</v>
      </c>
      <c r="AH13" s="61" t="s">
        <v>273</v>
      </c>
      <c r="AI13" s="61" t="s">
        <v>273</v>
      </c>
      <c r="AJ13" s="224"/>
      <c r="AK13" s="58" t="s">
        <v>270</v>
      </c>
      <c r="AN13" s="58" t="s">
        <v>270</v>
      </c>
      <c r="AP13" s="58" t="s">
        <v>270</v>
      </c>
      <c r="AQ13" s="224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</row>
    <row r="14" spans="1:60" x14ac:dyDescent="0.2">
      <c r="A14" s="57" t="s">
        <v>425</v>
      </c>
      <c r="B14" s="203" t="s">
        <v>54</v>
      </c>
      <c r="C14" s="42" t="s">
        <v>149</v>
      </c>
      <c r="D14" s="19" t="s">
        <v>97</v>
      </c>
      <c r="E14" s="64" t="s">
        <v>160</v>
      </c>
      <c r="F14" s="6" t="s">
        <v>261</v>
      </c>
      <c r="G14" s="128" t="s">
        <v>164</v>
      </c>
      <c r="H14" s="244">
        <f>M9</f>
        <v>0</v>
      </c>
      <c r="I14" s="65">
        <f>COUNTIF(K14:BC14, "WIN")/(COUNTIF(K14:BC14, "WIN")+COUNTIF(K14:BC14, "LOSE"))</f>
        <v>5.2631578947368418E-2</v>
      </c>
      <c r="J14" s="199"/>
      <c r="K14" s="61" t="s">
        <v>273</v>
      </c>
      <c r="L14" s="61" t="s">
        <v>273</v>
      </c>
      <c r="M14" s="205" t="s">
        <v>384</v>
      </c>
      <c r="N14" s="61" t="s">
        <v>273</v>
      </c>
      <c r="O14" s="58" t="s">
        <v>270</v>
      </c>
      <c r="P14" s="207"/>
      <c r="Q14" s="61" t="s">
        <v>273</v>
      </c>
      <c r="R14" s="61" t="s">
        <v>273</v>
      </c>
      <c r="S14" s="61" t="s">
        <v>273</v>
      </c>
      <c r="T14" s="61" t="s">
        <v>273</v>
      </c>
      <c r="U14" s="61" t="s">
        <v>273</v>
      </c>
      <c r="V14" s="224"/>
      <c r="W14" s="61" t="s">
        <v>273</v>
      </c>
      <c r="X14" s="61" t="s">
        <v>273</v>
      </c>
      <c r="Y14" s="224"/>
      <c r="Z14" s="61" t="s">
        <v>273</v>
      </c>
      <c r="AB14" s="224"/>
      <c r="AC14" s="61" t="s">
        <v>273</v>
      </c>
      <c r="AD14" s="224"/>
      <c r="AE14" s="61" t="s">
        <v>273</v>
      </c>
      <c r="AH14" s="61" t="s">
        <v>273</v>
      </c>
      <c r="AI14" s="61" t="s">
        <v>273</v>
      </c>
      <c r="AJ14" s="224"/>
      <c r="AK14" s="61" t="s">
        <v>273</v>
      </c>
      <c r="AN14" s="61" t="s">
        <v>273</v>
      </c>
      <c r="AP14" s="61" t="s">
        <v>273</v>
      </c>
      <c r="AQ14" s="224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</row>
    <row r="15" spans="1:60" x14ac:dyDescent="0.2">
      <c r="A15" s="57" t="s">
        <v>426</v>
      </c>
      <c r="B15" s="179" t="s">
        <v>52</v>
      </c>
      <c r="C15" s="216" t="s">
        <v>153</v>
      </c>
      <c r="D15" s="217" t="s">
        <v>150</v>
      </c>
      <c r="E15" s="6" t="s">
        <v>348</v>
      </c>
      <c r="F15" s="6" t="s">
        <v>201</v>
      </c>
      <c r="G15" s="215" t="s">
        <v>200</v>
      </c>
      <c r="H15" s="244">
        <f>N9</f>
        <v>0.47368421052631576</v>
      </c>
      <c r="I15" s="65">
        <f>COUNTIF(K15:BC15, "WIN")/(COUNTIF(K15:BC15, "WIN")+COUNTIF(K15:BC15, "LOSE"))</f>
        <v>0.47368421052631576</v>
      </c>
      <c r="J15" s="199"/>
      <c r="K15" s="61" t="s">
        <v>273</v>
      </c>
      <c r="L15" s="58" t="s">
        <v>270</v>
      </c>
      <c r="M15" s="58" t="s">
        <v>270</v>
      </c>
      <c r="N15" s="205" t="s">
        <v>384</v>
      </c>
      <c r="O15" s="58" t="s">
        <v>270</v>
      </c>
      <c r="P15" s="207"/>
      <c r="Q15" s="58" t="s">
        <v>270</v>
      </c>
      <c r="R15" s="58" t="s">
        <v>270</v>
      </c>
      <c r="S15" s="61" t="s">
        <v>273</v>
      </c>
      <c r="T15" s="61" t="s">
        <v>273</v>
      </c>
      <c r="U15" s="61" t="s">
        <v>273</v>
      </c>
      <c r="V15" s="224"/>
      <c r="W15" s="61" t="s">
        <v>273</v>
      </c>
      <c r="X15" s="61" t="s">
        <v>273</v>
      </c>
      <c r="Y15" s="224"/>
      <c r="Z15" s="58" t="s">
        <v>270</v>
      </c>
      <c r="AB15" s="224"/>
      <c r="AC15" s="61" t="s">
        <v>273</v>
      </c>
      <c r="AD15" s="224"/>
      <c r="AE15" s="61" t="s">
        <v>273</v>
      </c>
      <c r="AH15" s="61" t="s">
        <v>273</v>
      </c>
      <c r="AI15" s="61" t="s">
        <v>273</v>
      </c>
      <c r="AJ15" s="224"/>
      <c r="AK15" s="58" t="s">
        <v>270</v>
      </c>
      <c r="AN15" s="58" t="s">
        <v>270</v>
      </c>
      <c r="AP15" s="58" t="s">
        <v>270</v>
      </c>
      <c r="AQ15" s="224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</row>
    <row r="16" spans="1:60" x14ac:dyDescent="0.2">
      <c r="A16" s="57" t="s">
        <v>427</v>
      </c>
      <c r="B16" s="203" t="s">
        <v>54</v>
      </c>
      <c r="C16" s="218" t="s">
        <v>1</v>
      </c>
      <c r="D16" s="218" t="s">
        <v>5</v>
      </c>
      <c r="E16" s="6" t="s">
        <v>156</v>
      </c>
      <c r="F16" s="42" t="s">
        <v>4</v>
      </c>
      <c r="G16" s="6" t="s">
        <v>158</v>
      </c>
      <c r="H16" s="244">
        <f>O9</f>
        <v>0.15789473684210525</v>
      </c>
      <c r="I16" s="65">
        <f>COUNTIF(K16:BC16, "WIN")/(COUNTIF(K16:BC16, "WIN")+COUNTIF(K16:BC16, "LOSE"))</f>
        <v>0.21052631578947367</v>
      </c>
      <c r="J16" s="199"/>
      <c r="K16" s="58" t="s">
        <v>270</v>
      </c>
      <c r="L16" s="61" t="s">
        <v>273</v>
      </c>
      <c r="M16" s="58" t="s">
        <v>270</v>
      </c>
      <c r="N16" s="61" t="s">
        <v>273</v>
      </c>
      <c r="O16" s="205" t="s">
        <v>384</v>
      </c>
      <c r="P16" s="207"/>
      <c r="Q16" s="61" t="s">
        <v>273</v>
      </c>
      <c r="R16" s="61" t="s">
        <v>273</v>
      </c>
      <c r="S16" s="61" t="s">
        <v>273</v>
      </c>
      <c r="T16" s="61" t="s">
        <v>273</v>
      </c>
      <c r="U16" s="61" t="s">
        <v>273</v>
      </c>
      <c r="V16" s="224"/>
      <c r="W16" s="61" t="s">
        <v>273</v>
      </c>
      <c r="X16" s="61" t="s">
        <v>273</v>
      </c>
      <c r="Y16" s="224"/>
      <c r="Z16" s="61" t="s">
        <v>273</v>
      </c>
      <c r="AB16" s="224"/>
      <c r="AC16" s="61" t="s">
        <v>273</v>
      </c>
      <c r="AD16" s="224"/>
      <c r="AE16" s="61" t="s">
        <v>273</v>
      </c>
      <c r="AH16" s="61" t="s">
        <v>273</v>
      </c>
      <c r="AI16" s="61" t="s">
        <v>273</v>
      </c>
      <c r="AJ16" s="224"/>
      <c r="AK16" s="58" t="s">
        <v>270</v>
      </c>
      <c r="AN16" s="61" t="s">
        <v>273</v>
      </c>
      <c r="AP16" s="58" t="s">
        <v>270</v>
      </c>
      <c r="AQ16" s="22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</row>
    <row r="17" spans="1:42" s="239" customFormat="1" x14ac:dyDescent="0.2">
      <c r="A17" s="237" t="s">
        <v>359</v>
      </c>
      <c r="B17" s="237"/>
      <c r="C17" s="238"/>
      <c r="D17" s="238"/>
      <c r="E17" s="238"/>
      <c r="F17" s="238"/>
      <c r="G17" s="238"/>
      <c r="H17" s="237"/>
      <c r="I17" s="237"/>
      <c r="J17" s="238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40"/>
      <c r="W17" s="201"/>
      <c r="X17" s="202"/>
      <c r="Y17" s="240"/>
      <c r="Z17" s="201"/>
      <c r="AA17" s="241"/>
      <c r="AB17" s="240"/>
      <c r="AC17" s="202"/>
      <c r="AD17" s="240"/>
      <c r="AE17" s="201"/>
      <c r="AF17" s="241"/>
      <c r="AG17" s="241"/>
      <c r="AH17" s="202"/>
      <c r="AI17" s="202"/>
      <c r="AJ17" s="240"/>
      <c r="AK17" s="202"/>
      <c r="AL17" s="241"/>
      <c r="AM17" s="241"/>
      <c r="AN17" s="202"/>
      <c r="AO17" s="241"/>
      <c r="AP17" s="242"/>
    </row>
    <row r="18" spans="1:42" x14ac:dyDescent="0.2">
      <c r="A18" s="164" t="s">
        <v>429</v>
      </c>
      <c r="B18" s="203" t="s">
        <v>54</v>
      </c>
      <c r="C18" s="128" t="s">
        <v>90</v>
      </c>
      <c r="D18" s="6" t="s">
        <v>164</v>
      </c>
      <c r="E18" s="217" t="s">
        <v>150</v>
      </c>
      <c r="F18" s="42" t="s">
        <v>213</v>
      </c>
      <c r="G18" s="216" t="s">
        <v>87</v>
      </c>
      <c r="H18" s="244">
        <f>Q9</f>
        <v>0.78947368421052633</v>
      </c>
      <c r="I18" s="65">
        <f>COUNTIF(K18:BC18, "WIN")/(COUNTIF(K18:BC18, "WIN")+COUNTIF(K18:BC18, "LOSE"))</f>
        <v>0.89473684210526316</v>
      </c>
      <c r="J18" s="199"/>
      <c r="K18" s="58" t="s">
        <v>270</v>
      </c>
      <c r="L18" s="58" t="s">
        <v>270</v>
      </c>
      <c r="M18" s="58" t="s">
        <v>270</v>
      </c>
      <c r="N18" s="58" t="s">
        <v>270</v>
      </c>
      <c r="O18" s="58" t="s">
        <v>270</v>
      </c>
      <c r="P18" s="209"/>
      <c r="Q18" s="205" t="s">
        <v>384</v>
      </c>
      <c r="R18" s="58" t="s">
        <v>270</v>
      </c>
      <c r="S18" s="58" t="s">
        <v>270</v>
      </c>
      <c r="T18" s="58" t="s">
        <v>270</v>
      </c>
      <c r="U18" s="58" t="s">
        <v>270</v>
      </c>
      <c r="V18" s="224"/>
      <c r="W18" s="58" t="s">
        <v>270</v>
      </c>
      <c r="X18" s="58" t="s">
        <v>270</v>
      </c>
      <c r="Y18" s="224"/>
      <c r="Z18" s="58" t="s">
        <v>270</v>
      </c>
      <c r="AB18" s="224"/>
      <c r="AC18" s="58" t="s">
        <v>270</v>
      </c>
      <c r="AD18" s="224"/>
      <c r="AE18" s="58" t="s">
        <v>270</v>
      </c>
      <c r="AH18" s="61" t="s">
        <v>273</v>
      </c>
      <c r="AI18" s="61" t="s">
        <v>273</v>
      </c>
      <c r="AJ18" s="224"/>
      <c r="AK18" s="58" t="s">
        <v>270</v>
      </c>
      <c r="AN18" s="58" t="s">
        <v>270</v>
      </c>
      <c r="AP18" s="58" t="s">
        <v>270</v>
      </c>
    </row>
    <row r="19" spans="1:42" x14ac:dyDescent="0.2">
      <c r="A19" s="164" t="s">
        <v>428</v>
      </c>
      <c r="B19" s="213" t="s">
        <v>368</v>
      </c>
      <c r="C19" s="42" t="s">
        <v>199</v>
      </c>
      <c r="D19" s="19" t="s">
        <v>89</v>
      </c>
      <c r="E19" s="19" t="s">
        <v>98</v>
      </c>
      <c r="F19" s="64" t="s">
        <v>154</v>
      </c>
      <c r="G19" s="6" t="s">
        <v>91</v>
      </c>
      <c r="H19" s="245">
        <f>R9</f>
        <v>0.36842105263157893</v>
      </c>
      <c r="I19" s="65">
        <f>COUNTIF(K19:BC19, "WIN")/(COUNTIF(K19:BC19, "WIN")+COUNTIF(K19:BC19, "LOSE"))</f>
        <v>0.52631578947368418</v>
      </c>
      <c r="J19" s="199"/>
      <c r="K19" s="61" t="s">
        <v>273</v>
      </c>
      <c r="L19" s="58" t="s">
        <v>270</v>
      </c>
      <c r="M19" s="58" t="s">
        <v>270</v>
      </c>
      <c r="N19" s="61" t="s">
        <v>273</v>
      </c>
      <c r="O19" s="58" t="s">
        <v>270</v>
      </c>
      <c r="P19" s="209"/>
      <c r="Q19" s="61" t="s">
        <v>273</v>
      </c>
      <c r="R19" s="205" t="s">
        <v>384</v>
      </c>
      <c r="S19" s="61" t="s">
        <v>273</v>
      </c>
      <c r="T19" s="61" t="s">
        <v>273</v>
      </c>
      <c r="U19" s="58" t="s">
        <v>270</v>
      </c>
      <c r="V19" s="224"/>
      <c r="W19" s="61" t="s">
        <v>273</v>
      </c>
      <c r="X19" s="61" t="s">
        <v>273</v>
      </c>
      <c r="Y19" s="224"/>
      <c r="Z19" s="58" t="s">
        <v>270</v>
      </c>
      <c r="AB19" s="224"/>
      <c r="AC19" s="58" t="s">
        <v>270</v>
      </c>
      <c r="AD19" s="224"/>
      <c r="AE19" s="58" t="s">
        <v>270</v>
      </c>
      <c r="AH19" s="61" t="s">
        <v>273</v>
      </c>
      <c r="AI19" s="61" t="s">
        <v>273</v>
      </c>
      <c r="AJ19" s="224"/>
      <c r="AK19" s="58" t="s">
        <v>270</v>
      </c>
      <c r="AN19" s="58" t="s">
        <v>270</v>
      </c>
      <c r="AP19" s="58" t="s">
        <v>270</v>
      </c>
    </row>
    <row r="20" spans="1:42" ht="14.25" customHeight="1" x14ac:dyDescent="0.2">
      <c r="A20" s="162" t="s">
        <v>431</v>
      </c>
      <c r="B20" s="204" t="s">
        <v>53</v>
      </c>
      <c r="C20" s="217" t="s">
        <v>1</v>
      </c>
      <c r="D20" s="6" t="s">
        <v>376</v>
      </c>
      <c r="E20" s="6" t="s">
        <v>284</v>
      </c>
      <c r="F20" s="42" t="s">
        <v>4</v>
      </c>
      <c r="G20" s="6" t="s">
        <v>383</v>
      </c>
      <c r="H20" s="244">
        <f>S9</f>
        <v>0.52631578947368418</v>
      </c>
      <c r="I20" s="65">
        <f>COUNTIF(K20:BC20, "WIN")/(COUNTIF(K20:BC20, "WIN")+COUNTIF(K20:BC20, "LOSE"))</f>
        <v>0.63157894736842102</v>
      </c>
      <c r="J20" s="199"/>
      <c r="K20" s="61" t="s">
        <v>273</v>
      </c>
      <c r="L20" s="58" t="s">
        <v>270</v>
      </c>
      <c r="M20" s="58" t="s">
        <v>270</v>
      </c>
      <c r="N20" s="58" t="s">
        <v>270</v>
      </c>
      <c r="O20" s="58" t="s">
        <v>270</v>
      </c>
      <c r="P20" s="208"/>
      <c r="Q20" s="61" t="s">
        <v>273</v>
      </c>
      <c r="R20" s="61" t="s">
        <v>273</v>
      </c>
      <c r="S20" s="205" t="s">
        <v>384</v>
      </c>
      <c r="T20" s="58" t="s">
        <v>270</v>
      </c>
      <c r="U20" s="58" t="s">
        <v>270</v>
      </c>
      <c r="V20" s="224"/>
      <c r="W20" s="61" t="s">
        <v>273</v>
      </c>
      <c r="X20" s="61" t="s">
        <v>273</v>
      </c>
      <c r="Y20" s="224"/>
      <c r="Z20" s="61" t="s">
        <v>273</v>
      </c>
      <c r="AB20" s="224"/>
      <c r="AC20" s="61" t="s">
        <v>273</v>
      </c>
      <c r="AD20" s="224"/>
      <c r="AE20" s="58" t="s">
        <v>270</v>
      </c>
      <c r="AH20" s="58" t="s">
        <v>270</v>
      </c>
      <c r="AI20" s="58" t="s">
        <v>270</v>
      </c>
      <c r="AJ20" s="224"/>
      <c r="AK20" s="58" t="s">
        <v>270</v>
      </c>
      <c r="AN20" s="58" t="s">
        <v>270</v>
      </c>
      <c r="AP20" s="58" t="s">
        <v>270</v>
      </c>
    </row>
    <row r="21" spans="1:42" x14ac:dyDescent="0.2">
      <c r="A21" s="164" t="s">
        <v>430</v>
      </c>
      <c r="B21" s="204" t="s">
        <v>53</v>
      </c>
      <c r="C21" s="42" t="s">
        <v>371</v>
      </c>
      <c r="D21" s="216" t="s">
        <v>375</v>
      </c>
      <c r="E21" s="217" t="s">
        <v>275</v>
      </c>
      <c r="F21" s="6" t="s">
        <v>348</v>
      </c>
      <c r="G21" s="217" t="s">
        <v>281</v>
      </c>
      <c r="H21" s="244">
        <f>T9</f>
        <v>0.36842105263157893</v>
      </c>
      <c r="I21" s="65">
        <f>COUNTIF(K21:BC21, "WIN")/(COUNTIF(K21:BC21, "WIN")+COUNTIF(K21:BC21, "LOSE"))</f>
        <v>0.10526315789473684</v>
      </c>
      <c r="J21" s="199"/>
      <c r="K21" s="61" t="s">
        <v>273</v>
      </c>
      <c r="L21" s="61" t="s">
        <v>273</v>
      </c>
      <c r="M21" s="58" t="s">
        <v>270</v>
      </c>
      <c r="N21" s="61" t="s">
        <v>273</v>
      </c>
      <c r="O21" s="61" t="s">
        <v>273</v>
      </c>
      <c r="P21" s="225"/>
      <c r="Q21" s="61" t="s">
        <v>273</v>
      </c>
      <c r="R21" s="58" t="s">
        <v>270</v>
      </c>
      <c r="S21" s="61" t="s">
        <v>273</v>
      </c>
      <c r="T21" s="205" t="s">
        <v>384</v>
      </c>
      <c r="U21" s="61" t="s">
        <v>273</v>
      </c>
      <c r="V21" s="224"/>
      <c r="W21" s="61" t="s">
        <v>273</v>
      </c>
      <c r="X21" s="61" t="s">
        <v>273</v>
      </c>
      <c r="Y21" s="224"/>
      <c r="Z21" s="61" t="s">
        <v>273</v>
      </c>
      <c r="AB21" s="224"/>
      <c r="AC21" s="61" t="s">
        <v>273</v>
      </c>
      <c r="AD21" s="224"/>
      <c r="AE21" s="61" t="s">
        <v>273</v>
      </c>
      <c r="AH21" s="61" t="s">
        <v>273</v>
      </c>
      <c r="AI21" s="61" t="s">
        <v>273</v>
      </c>
      <c r="AJ21" s="224"/>
      <c r="AK21" s="61" t="s">
        <v>273</v>
      </c>
      <c r="AN21" s="61" t="s">
        <v>273</v>
      </c>
      <c r="AP21" s="61" t="s">
        <v>273</v>
      </c>
    </row>
    <row r="22" spans="1:42" x14ac:dyDescent="0.2">
      <c r="A22" s="162" t="s">
        <v>432</v>
      </c>
      <c r="B22" s="204" t="s">
        <v>53</v>
      </c>
      <c r="C22" s="6" t="s">
        <v>155</v>
      </c>
      <c r="D22" s="19" t="s">
        <v>88</v>
      </c>
      <c r="E22" s="42" t="s">
        <v>202</v>
      </c>
      <c r="F22" s="215" t="s">
        <v>261</v>
      </c>
      <c r="G22" s="215" t="s">
        <v>200</v>
      </c>
      <c r="H22" s="244">
        <f>U9</f>
        <v>0.3888888888888889</v>
      </c>
      <c r="I22" s="65">
        <f>COUNTIF(K22:BC22, "WIN")/(COUNTIF(K22:BC22, "WIN")+COUNTIF(K22:BC22, "LOSE"))</f>
        <v>0.31578947368421051</v>
      </c>
      <c r="J22" s="199"/>
      <c r="K22" s="58" t="s">
        <v>270</v>
      </c>
      <c r="L22" s="61" t="s">
        <v>273</v>
      </c>
      <c r="M22" s="58" t="s">
        <v>270</v>
      </c>
      <c r="N22" s="61" t="s">
        <v>273</v>
      </c>
      <c r="O22" s="58" t="s">
        <v>270</v>
      </c>
      <c r="P22" s="199"/>
      <c r="Q22" s="61" t="s">
        <v>273</v>
      </c>
      <c r="R22" s="58" t="s">
        <v>270</v>
      </c>
      <c r="S22" s="61" t="s">
        <v>273</v>
      </c>
      <c r="T22" s="58" t="s">
        <v>270</v>
      </c>
      <c r="U22" s="205" t="s">
        <v>384</v>
      </c>
      <c r="V22" s="224"/>
      <c r="W22" s="61" t="s">
        <v>273</v>
      </c>
      <c r="X22" s="61" t="s">
        <v>273</v>
      </c>
      <c r="Y22" s="224"/>
      <c r="Z22" s="61" t="s">
        <v>273</v>
      </c>
      <c r="AB22" s="224"/>
      <c r="AC22" s="61" t="s">
        <v>273</v>
      </c>
      <c r="AD22" s="224"/>
      <c r="AE22" s="58" t="s">
        <v>270</v>
      </c>
      <c r="AH22" s="61" t="s">
        <v>273</v>
      </c>
      <c r="AI22" s="61" t="s">
        <v>273</v>
      </c>
      <c r="AJ22" s="224"/>
      <c r="AK22" s="61" t="s">
        <v>273</v>
      </c>
      <c r="AN22" s="61" t="s">
        <v>273</v>
      </c>
      <c r="AP22" s="61" t="s">
        <v>273</v>
      </c>
    </row>
    <row r="23" spans="1:42" s="202" customFormat="1" x14ac:dyDescent="0.2">
      <c r="A23" s="200"/>
      <c r="B23" s="200"/>
      <c r="C23" s="199"/>
      <c r="D23" s="199"/>
      <c r="E23" s="199"/>
      <c r="F23" s="199"/>
      <c r="G23" s="199"/>
      <c r="H23" s="200"/>
      <c r="I23" s="200"/>
      <c r="J23" s="199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Y23" s="201"/>
      <c r="Z23" s="201"/>
      <c r="AB23" s="201"/>
      <c r="AD23" s="201"/>
      <c r="AE23" s="201"/>
      <c r="AJ23" s="201"/>
    </row>
    <row r="24" spans="1:42" x14ac:dyDescent="0.2">
      <c r="A24" s="195" t="s">
        <v>458</v>
      </c>
      <c r="B24" s="179" t="s">
        <v>52</v>
      </c>
      <c r="C24" s="128" t="s">
        <v>370</v>
      </c>
      <c r="D24" s="42" t="s">
        <v>374</v>
      </c>
      <c r="E24" s="217" t="s">
        <v>378</v>
      </c>
      <c r="F24" s="6" t="s">
        <v>164</v>
      </c>
      <c r="G24" s="216" t="s">
        <v>278</v>
      </c>
      <c r="H24" s="235">
        <f>W10</f>
        <v>0.84210526315789469</v>
      </c>
      <c r="I24" s="65">
        <f>COUNTIF(K24:BC24, "WIN")/(COUNTIF(K24:BC24, "WIN")+COUNTIF(K24:BC24, "LOSE"))</f>
        <v>0.84210526315789469</v>
      </c>
      <c r="J24" s="206"/>
      <c r="K24" s="58" t="s">
        <v>270</v>
      </c>
      <c r="L24" s="58" t="s">
        <v>270</v>
      </c>
      <c r="M24" s="58" t="s">
        <v>270</v>
      </c>
      <c r="N24" s="58" t="s">
        <v>270</v>
      </c>
      <c r="O24" s="58" t="s">
        <v>270</v>
      </c>
      <c r="P24" s="209"/>
      <c r="Q24" s="61" t="s">
        <v>273</v>
      </c>
      <c r="R24" s="58" t="s">
        <v>270</v>
      </c>
      <c r="S24" s="58" t="s">
        <v>270</v>
      </c>
      <c r="T24" s="58" t="s">
        <v>270</v>
      </c>
      <c r="U24" s="58" t="s">
        <v>270</v>
      </c>
      <c r="V24" s="209"/>
      <c r="W24" s="205" t="s">
        <v>384</v>
      </c>
      <c r="X24" s="58" t="s">
        <v>270</v>
      </c>
      <c r="Y24" s="209"/>
      <c r="Z24" s="58" t="s">
        <v>270</v>
      </c>
      <c r="AB24" s="209"/>
      <c r="AC24" s="58" t="s">
        <v>270</v>
      </c>
      <c r="AD24" s="209"/>
      <c r="AE24" s="58" t="s">
        <v>270</v>
      </c>
      <c r="AH24" s="61" t="s">
        <v>273</v>
      </c>
      <c r="AI24" s="61" t="s">
        <v>273</v>
      </c>
      <c r="AJ24" s="209"/>
      <c r="AK24" s="58" t="s">
        <v>270</v>
      </c>
      <c r="AN24" s="58" t="s">
        <v>270</v>
      </c>
      <c r="AP24" s="58" t="s">
        <v>270</v>
      </c>
    </row>
    <row r="25" spans="1:42" x14ac:dyDescent="0.2">
      <c r="A25" s="57" t="s">
        <v>445</v>
      </c>
      <c r="B25" s="179" t="s">
        <v>52</v>
      </c>
      <c r="C25" s="128" t="s">
        <v>90</v>
      </c>
      <c r="D25" s="217" t="s">
        <v>378</v>
      </c>
      <c r="E25" s="42" t="s">
        <v>4</v>
      </c>
      <c r="F25" s="216" t="s">
        <v>375</v>
      </c>
      <c r="G25" s="216" t="s">
        <v>87</v>
      </c>
      <c r="H25" s="235">
        <f>X9</f>
        <v>0.78947368421052633</v>
      </c>
      <c r="I25" s="65">
        <f>COUNTIF(K25:BC25, "WIN")/(COUNTIF(K25:BC25, "WIN")+COUNTIF(K25:BC25, "LOSE"))</f>
        <v>0.84210526315789469</v>
      </c>
      <c r="K25" s="58" t="s">
        <v>270</v>
      </c>
      <c r="L25" s="58" t="s">
        <v>270</v>
      </c>
      <c r="M25" s="58" t="s">
        <v>270</v>
      </c>
      <c r="N25" s="58" t="s">
        <v>270</v>
      </c>
      <c r="O25" s="58" t="s">
        <v>270</v>
      </c>
      <c r="Q25" s="61" t="s">
        <v>273</v>
      </c>
      <c r="R25" s="58" t="s">
        <v>270</v>
      </c>
      <c r="S25" s="58" t="s">
        <v>270</v>
      </c>
      <c r="T25" s="58" t="s">
        <v>270</v>
      </c>
      <c r="U25" s="58" t="s">
        <v>270</v>
      </c>
      <c r="W25" s="58" t="s">
        <v>270</v>
      </c>
      <c r="X25" s="205" t="s">
        <v>384</v>
      </c>
      <c r="Z25" s="58" t="s">
        <v>270</v>
      </c>
      <c r="AC25" s="58" t="s">
        <v>270</v>
      </c>
      <c r="AE25" s="58" t="s">
        <v>270</v>
      </c>
      <c r="AH25" s="58" t="s">
        <v>270</v>
      </c>
      <c r="AI25" s="61" t="s">
        <v>273</v>
      </c>
      <c r="AK25" s="61" t="s">
        <v>273</v>
      </c>
      <c r="AN25" s="58" t="s">
        <v>270</v>
      </c>
      <c r="AP25" s="58" t="s">
        <v>270</v>
      </c>
    </row>
    <row r="26" spans="1:42" s="202" customFormat="1" x14ac:dyDescent="0.2">
      <c r="A26" s="200"/>
      <c r="B26" s="200"/>
      <c r="C26" s="199"/>
      <c r="D26" s="199"/>
      <c r="E26" s="199"/>
      <c r="F26" s="199"/>
      <c r="G26" s="199"/>
      <c r="H26" s="200"/>
      <c r="I26" s="200"/>
      <c r="J26" s="199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Y26" s="201"/>
      <c r="Z26" s="201"/>
      <c r="AB26" s="201"/>
      <c r="AD26" s="201"/>
      <c r="AE26" s="201"/>
      <c r="AJ26" s="201"/>
    </row>
    <row r="27" spans="1:42" x14ac:dyDescent="0.2">
      <c r="A27" s="195" t="s">
        <v>459</v>
      </c>
      <c r="B27" s="203" t="s">
        <v>448</v>
      </c>
      <c r="C27" s="42" t="s">
        <v>199</v>
      </c>
      <c r="D27" s="19" t="s">
        <v>89</v>
      </c>
      <c r="E27" s="217" t="s">
        <v>151</v>
      </c>
      <c r="F27" s="64" t="s">
        <v>154</v>
      </c>
      <c r="G27" s="6" t="s">
        <v>91</v>
      </c>
      <c r="H27" s="236">
        <f>Z9</f>
        <v>0.36842105263157893</v>
      </c>
      <c r="I27" s="65">
        <f>COUNTIF(K27:BC27, "WIN")/(COUNTIF(K27:BC27, "WIN")+COUNTIF(K27:BC27, "LOSE"))</f>
        <v>0.47368421052631576</v>
      </c>
      <c r="J27" s="199"/>
      <c r="K27" s="61" t="s">
        <v>273</v>
      </c>
      <c r="L27" s="58" t="s">
        <v>270</v>
      </c>
      <c r="M27" s="58" t="s">
        <v>270</v>
      </c>
      <c r="N27" s="61" t="s">
        <v>273</v>
      </c>
      <c r="O27" s="58" t="s">
        <v>270</v>
      </c>
      <c r="P27" s="207"/>
      <c r="Q27" s="61" t="s">
        <v>273</v>
      </c>
      <c r="R27" s="61" t="s">
        <v>273</v>
      </c>
      <c r="S27" s="58" t="s">
        <v>270</v>
      </c>
      <c r="T27" s="61" t="s">
        <v>273</v>
      </c>
      <c r="U27" s="61" t="s">
        <v>273</v>
      </c>
      <c r="V27" s="207"/>
      <c r="W27" s="61" t="s">
        <v>273</v>
      </c>
      <c r="X27" s="61" t="s">
        <v>273</v>
      </c>
      <c r="Y27" s="207"/>
      <c r="Z27" s="205" t="s">
        <v>384</v>
      </c>
      <c r="AB27" s="207"/>
      <c r="AC27" s="58" t="s">
        <v>270</v>
      </c>
      <c r="AD27" s="207"/>
      <c r="AE27" s="58" t="s">
        <v>270</v>
      </c>
      <c r="AF27" s="5"/>
      <c r="AH27" s="61" t="s">
        <v>273</v>
      </c>
      <c r="AI27" s="61" t="s">
        <v>273</v>
      </c>
      <c r="AJ27" s="207"/>
      <c r="AK27" s="58" t="s">
        <v>270</v>
      </c>
      <c r="AL27" s="5"/>
      <c r="AN27" s="58" t="s">
        <v>270</v>
      </c>
      <c r="AO27" s="5"/>
      <c r="AP27" s="58" t="s">
        <v>270</v>
      </c>
    </row>
    <row r="28" spans="1:42" s="202" customFormat="1" x14ac:dyDescent="0.2">
      <c r="A28" s="200"/>
      <c r="B28" s="200"/>
      <c r="C28" s="199"/>
      <c r="D28" s="199"/>
      <c r="E28" s="199"/>
      <c r="F28" s="199"/>
      <c r="G28" s="199"/>
      <c r="H28" s="200"/>
      <c r="I28" s="200"/>
      <c r="J28" s="199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Y28" s="201"/>
      <c r="Z28" s="201"/>
      <c r="AB28" s="201"/>
      <c r="AD28" s="201"/>
      <c r="AE28" s="201"/>
      <c r="AJ28" s="201"/>
    </row>
    <row r="29" spans="1:42" x14ac:dyDescent="0.2">
      <c r="A29" s="195" t="s">
        <v>460</v>
      </c>
      <c r="B29" s="203" t="s">
        <v>54</v>
      </c>
      <c r="C29" s="6" t="s">
        <v>248</v>
      </c>
      <c r="D29" s="6" t="s">
        <v>383</v>
      </c>
      <c r="E29" s="19" t="s">
        <v>449</v>
      </c>
      <c r="F29" s="6" t="s">
        <v>376</v>
      </c>
      <c r="G29" s="42" t="s">
        <v>213</v>
      </c>
      <c r="H29" s="235">
        <f>AC9</f>
        <v>0.63157894736842102</v>
      </c>
      <c r="I29" s="65">
        <f>COUNTIF(K29:BC29, "WIN")/(COUNTIF(K29:BC29, "WIN")+COUNTIF(K29:BC29, "LOSE"))</f>
        <v>0.68421052631578949</v>
      </c>
      <c r="K29" s="58" t="s">
        <v>270</v>
      </c>
      <c r="L29" s="61" t="s">
        <v>273</v>
      </c>
      <c r="M29" s="58" t="s">
        <v>270</v>
      </c>
      <c r="N29" s="58" t="s">
        <v>270</v>
      </c>
      <c r="O29" s="58" t="s">
        <v>270</v>
      </c>
      <c r="Q29" s="61" t="s">
        <v>273</v>
      </c>
      <c r="R29" s="58" t="s">
        <v>270</v>
      </c>
      <c r="S29" s="58" t="s">
        <v>270</v>
      </c>
      <c r="T29" s="58" t="s">
        <v>270</v>
      </c>
      <c r="U29" s="58" t="s">
        <v>270</v>
      </c>
      <c r="W29" s="61" t="s">
        <v>273</v>
      </c>
      <c r="X29" s="61" t="s">
        <v>273</v>
      </c>
      <c r="Z29" s="61" t="s">
        <v>273</v>
      </c>
      <c r="AC29" s="205" t="s">
        <v>384</v>
      </c>
      <c r="AE29" s="58" t="s">
        <v>270</v>
      </c>
      <c r="AF29" s="5"/>
      <c r="AH29" s="58" t="s">
        <v>270</v>
      </c>
      <c r="AI29" s="61" t="s">
        <v>273</v>
      </c>
      <c r="AK29" s="58" t="s">
        <v>270</v>
      </c>
      <c r="AL29" s="5"/>
      <c r="AN29" s="58" t="s">
        <v>270</v>
      </c>
      <c r="AO29" s="5"/>
      <c r="AP29" s="58" t="s">
        <v>270</v>
      </c>
    </row>
    <row r="30" spans="1:42" s="202" customFormat="1" x14ac:dyDescent="0.2">
      <c r="A30" s="200"/>
      <c r="B30" s="200"/>
      <c r="C30" s="199"/>
      <c r="D30" s="199"/>
      <c r="E30" s="199"/>
      <c r="F30" s="199"/>
      <c r="G30" s="199"/>
      <c r="H30" s="200"/>
      <c r="I30" s="200"/>
      <c r="J30" s="199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Y30" s="201"/>
      <c r="Z30" s="201"/>
      <c r="AB30" s="201"/>
      <c r="AD30" s="201"/>
      <c r="AE30" s="201"/>
      <c r="AJ30" s="201"/>
    </row>
    <row r="31" spans="1:42" x14ac:dyDescent="0.2">
      <c r="A31" s="57" t="s">
        <v>436</v>
      </c>
      <c r="B31" s="203" t="s">
        <v>448</v>
      </c>
      <c r="C31" s="42" t="s">
        <v>149</v>
      </c>
      <c r="D31" s="19" t="s">
        <v>88</v>
      </c>
      <c r="E31" s="6" t="s">
        <v>348</v>
      </c>
      <c r="F31" s="215" t="s">
        <v>200</v>
      </c>
      <c r="G31" s="216" t="s">
        <v>153</v>
      </c>
      <c r="H31" s="235">
        <f>AE9</f>
        <v>0.47368421052631576</v>
      </c>
      <c r="I31" s="65">
        <f>COUNTIF(K31:BC31, "WIN")/(COUNTIF(K31:BC31, "WIN")+COUNTIF(K31:BC31, "LOSE"))</f>
        <v>0.68421052631578949</v>
      </c>
      <c r="J31" s="206"/>
      <c r="K31" s="61" t="s">
        <v>273</v>
      </c>
      <c r="L31" s="58" t="s">
        <v>270</v>
      </c>
      <c r="M31" s="58" t="s">
        <v>270</v>
      </c>
      <c r="N31" s="58" t="s">
        <v>270</v>
      </c>
      <c r="O31" s="58" t="s">
        <v>270</v>
      </c>
      <c r="P31" s="209"/>
      <c r="Q31" s="61" t="s">
        <v>273</v>
      </c>
      <c r="R31" s="58" t="s">
        <v>270</v>
      </c>
      <c r="S31" s="58" t="s">
        <v>270</v>
      </c>
      <c r="T31" s="58" t="s">
        <v>270</v>
      </c>
      <c r="U31" s="58" t="s">
        <v>270</v>
      </c>
      <c r="V31" s="209"/>
      <c r="W31" s="61" t="s">
        <v>273</v>
      </c>
      <c r="X31" s="61" t="s">
        <v>273</v>
      </c>
      <c r="Y31" s="209"/>
      <c r="Z31" s="58" t="s">
        <v>270</v>
      </c>
      <c r="AB31" s="209"/>
      <c r="AC31" s="61" t="s">
        <v>273</v>
      </c>
      <c r="AD31" s="209"/>
      <c r="AE31" s="205" t="s">
        <v>384</v>
      </c>
      <c r="AF31" s="5"/>
      <c r="AH31" s="61" t="s">
        <v>273</v>
      </c>
      <c r="AI31" s="58" t="s">
        <v>270</v>
      </c>
      <c r="AJ31" s="209"/>
      <c r="AK31" s="58" t="s">
        <v>270</v>
      </c>
      <c r="AL31" s="5"/>
      <c r="AN31" s="58" t="s">
        <v>270</v>
      </c>
      <c r="AO31" s="5"/>
      <c r="AP31" s="58" t="s">
        <v>270</v>
      </c>
    </row>
    <row r="32" spans="1:42" x14ac:dyDescent="0.2">
      <c r="A32" s="57" t="s">
        <v>442</v>
      </c>
      <c r="B32" s="179" t="s">
        <v>52</v>
      </c>
      <c r="C32" s="218" t="s">
        <v>1</v>
      </c>
      <c r="D32" s="42" t="s">
        <v>149</v>
      </c>
      <c r="E32" s="6" t="s">
        <v>348</v>
      </c>
      <c r="F32" s="215" t="s">
        <v>200</v>
      </c>
      <c r="G32" s="218" t="s">
        <v>5</v>
      </c>
      <c r="H32" s="243">
        <f>AH9</f>
        <v>0.73684210526315785</v>
      </c>
      <c r="I32" s="65">
        <f>COUNTIF(K32:BC32, "WIN")/(COUNTIF(K32:BC32, "WIN")+COUNTIF(K32:BC32, "LOSE"))</f>
        <v>0.73684210526315785</v>
      </c>
      <c r="K32" s="58" t="s">
        <v>270</v>
      </c>
      <c r="L32" s="58" t="s">
        <v>270</v>
      </c>
      <c r="M32" s="58" t="s">
        <v>270</v>
      </c>
      <c r="N32" s="58" t="s">
        <v>270</v>
      </c>
      <c r="O32" s="61" t="s">
        <v>273</v>
      </c>
      <c r="Q32" s="58" t="s">
        <v>270</v>
      </c>
      <c r="R32" s="58" t="s">
        <v>270</v>
      </c>
      <c r="S32" s="61" t="s">
        <v>273</v>
      </c>
      <c r="T32" s="58" t="s">
        <v>270</v>
      </c>
      <c r="U32" s="58" t="s">
        <v>270</v>
      </c>
      <c r="W32" s="58" t="s">
        <v>270</v>
      </c>
      <c r="X32" s="58" t="s">
        <v>270</v>
      </c>
      <c r="Z32" s="58" t="s">
        <v>270</v>
      </c>
      <c r="AC32" s="61" t="s">
        <v>273</v>
      </c>
      <c r="AE32" s="61" t="s">
        <v>273</v>
      </c>
      <c r="AF32" s="5"/>
      <c r="AH32" s="205" t="s">
        <v>384</v>
      </c>
      <c r="AI32" s="61" t="s">
        <v>273</v>
      </c>
      <c r="AK32" s="58" t="s">
        <v>270</v>
      </c>
      <c r="AL32" s="5"/>
      <c r="AN32" s="58" t="s">
        <v>270</v>
      </c>
      <c r="AO32" s="5"/>
      <c r="AP32" s="58" t="s">
        <v>270</v>
      </c>
    </row>
    <row r="33" spans="1:42" x14ac:dyDescent="0.2">
      <c r="A33" s="195" t="s">
        <v>461</v>
      </c>
      <c r="B33" s="179" t="s">
        <v>52</v>
      </c>
      <c r="C33" s="42" t="s">
        <v>149</v>
      </c>
      <c r="D33" s="216" t="s">
        <v>153</v>
      </c>
      <c r="E33" s="6" t="s">
        <v>348</v>
      </c>
      <c r="F33" s="215" t="s">
        <v>200</v>
      </c>
      <c r="G33" s="218" t="s">
        <v>1</v>
      </c>
      <c r="H33" s="244">
        <f>AI9</f>
        <v>0.89473684210526316</v>
      </c>
      <c r="I33" s="65">
        <f>COUNTIF(K33:BC33, "WIN")/(COUNTIF(K33:BC33, "WIN")+COUNTIF(K33:BC33, "LOSE"))</f>
        <v>0.84210526315789469</v>
      </c>
      <c r="K33" s="58" t="s">
        <v>270</v>
      </c>
      <c r="L33" s="58" t="s">
        <v>270</v>
      </c>
      <c r="M33" s="58" t="s">
        <v>270</v>
      </c>
      <c r="N33" s="58" t="s">
        <v>270</v>
      </c>
      <c r="O33" s="58" t="s">
        <v>270</v>
      </c>
      <c r="Q33" s="58" t="s">
        <v>270</v>
      </c>
      <c r="R33" s="58" t="s">
        <v>270</v>
      </c>
      <c r="S33" s="61" t="s">
        <v>273</v>
      </c>
      <c r="T33" s="58" t="s">
        <v>270</v>
      </c>
      <c r="U33" s="58" t="s">
        <v>270</v>
      </c>
      <c r="W33" s="58" t="s">
        <v>270</v>
      </c>
      <c r="X33" s="58" t="s">
        <v>270</v>
      </c>
      <c r="Z33" s="58" t="s">
        <v>270</v>
      </c>
      <c r="AC33" s="61" t="s">
        <v>273</v>
      </c>
      <c r="AE33" s="58" t="s">
        <v>270</v>
      </c>
      <c r="AH33" s="58" t="s">
        <v>270</v>
      </c>
      <c r="AI33" s="205" t="s">
        <v>384</v>
      </c>
      <c r="AK33" s="58" t="s">
        <v>270</v>
      </c>
      <c r="AL33" s="5"/>
      <c r="AN33" s="58" t="s">
        <v>270</v>
      </c>
      <c r="AO33" s="5"/>
      <c r="AP33" s="61" t="s">
        <v>273</v>
      </c>
    </row>
    <row r="34" spans="1:42" s="202" customFormat="1" x14ac:dyDescent="0.2">
      <c r="A34" s="200"/>
      <c r="B34" s="200"/>
      <c r="C34" s="199"/>
      <c r="D34" s="199"/>
      <c r="E34" s="199"/>
      <c r="F34" s="199"/>
      <c r="G34" s="199"/>
      <c r="H34" s="200"/>
      <c r="I34" s="200"/>
      <c r="J34" s="199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Y34" s="201"/>
      <c r="Z34" s="201"/>
      <c r="AB34" s="201"/>
      <c r="AD34" s="201"/>
      <c r="AE34" s="201"/>
      <c r="AJ34" s="201"/>
    </row>
    <row r="35" spans="1:42" x14ac:dyDescent="0.2">
      <c r="A35" s="57" t="s">
        <v>443</v>
      </c>
      <c r="B35" s="203" t="s">
        <v>448</v>
      </c>
      <c r="C35" s="6" t="s">
        <v>155</v>
      </c>
      <c r="D35" s="16" t="s">
        <v>88</v>
      </c>
      <c r="E35" s="42" t="s">
        <v>202</v>
      </c>
      <c r="F35" s="219" t="s">
        <v>261</v>
      </c>
      <c r="G35" s="218" t="s">
        <v>87</v>
      </c>
      <c r="H35" s="243">
        <f>AK9</f>
        <v>0.21052631578947367</v>
      </c>
      <c r="I35" s="65">
        <f>COUNTIF(K35:BC35, "WIN")/(COUNTIF(K35:BC35, "WIN")+COUNTIF(K35:BC35, "LOSE"))</f>
        <v>0.26315789473684209</v>
      </c>
      <c r="K35" s="61" t="s">
        <v>273</v>
      </c>
      <c r="L35" s="61" t="s">
        <v>273</v>
      </c>
      <c r="M35" s="58" t="s">
        <v>270</v>
      </c>
      <c r="N35" s="61" t="s">
        <v>273</v>
      </c>
      <c r="O35" s="58" t="s">
        <v>270</v>
      </c>
      <c r="Q35" s="61" t="s">
        <v>273</v>
      </c>
      <c r="R35" s="61" t="s">
        <v>273</v>
      </c>
      <c r="S35" s="58" t="s">
        <v>270</v>
      </c>
      <c r="T35" s="58" t="s">
        <v>270</v>
      </c>
      <c r="U35" s="58" t="s">
        <v>270</v>
      </c>
      <c r="W35" s="61" t="s">
        <v>273</v>
      </c>
      <c r="X35" s="61" t="s">
        <v>273</v>
      </c>
      <c r="Z35" s="61" t="s">
        <v>273</v>
      </c>
      <c r="AC35" s="61" t="s">
        <v>273</v>
      </c>
      <c r="AE35" s="61" t="s">
        <v>273</v>
      </c>
      <c r="AF35" s="5"/>
      <c r="AH35" s="61" t="s">
        <v>273</v>
      </c>
      <c r="AI35" s="61" t="s">
        <v>273</v>
      </c>
      <c r="AK35" s="205" t="s">
        <v>384</v>
      </c>
      <c r="AL35" s="5"/>
      <c r="AN35" s="61" t="s">
        <v>273</v>
      </c>
      <c r="AO35" s="5"/>
      <c r="AP35" s="61" t="s">
        <v>273</v>
      </c>
    </row>
    <row r="36" spans="1:42" x14ac:dyDescent="0.2">
      <c r="A36" s="57" t="s">
        <v>446</v>
      </c>
      <c r="B36" s="203" t="s">
        <v>448</v>
      </c>
      <c r="C36" s="6" t="s">
        <v>155</v>
      </c>
      <c r="D36" s="16" t="s">
        <v>88</v>
      </c>
      <c r="E36" s="219" t="s">
        <v>450</v>
      </c>
      <c r="F36" s="42" t="s">
        <v>4</v>
      </c>
      <c r="G36" s="216" t="s">
        <v>153</v>
      </c>
      <c r="H36" s="235">
        <f>AN9</f>
        <v>0.26315789473684209</v>
      </c>
      <c r="I36" s="65">
        <f>COUNTIF(K36:BC36, "WIN")/(COUNTIF(K36:BC36, "WIN")+COUNTIF(K36:BC36, "LOSE"))</f>
        <v>0.31578947368421051</v>
      </c>
      <c r="K36" s="61" t="s">
        <v>273</v>
      </c>
      <c r="L36" s="58" t="s">
        <v>270</v>
      </c>
      <c r="M36" s="58" t="s">
        <v>270</v>
      </c>
      <c r="N36" s="61" t="s">
        <v>273</v>
      </c>
      <c r="O36" s="61" t="s">
        <v>273</v>
      </c>
      <c r="Q36" s="61" t="s">
        <v>273</v>
      </c>
      <c r="R36" s="58" t="s">
        <v>270</v>
      </c>
      <c r="S36" s="61" t="s">
        <v>273</v>
      </c>
      <c r="T36" s="58" t="s">
        <v>270</v>
      </c>
      <c r="U36" s="61" t="s">
        <v>273</v>
      </c>
      <c r="W36" s="61" t="s">
        <v>273</v>
      </c>
      <c r="X36" s="61" t="s">
        <v>273</v>
      </c>
      <c r="Z36" s="58" t="s">
        <v>270</v>
      </c>
      <c r="AC36" s="61" t="s">
        <v>273</v>
      </c>
      <c r="AE36" s="61" t="s">
        <v>273</v>
      </c>
      <c r="AF36" s="5"/>
      <c r="AH36" s="61" t="s">
        <v>273</v>
      </c>
      <c r="AI36" s="61" t="s">
        <v>273</v>
      </c>
      <c r="AK36" s="58" t="s">
        <v>270</v>
      </c>
      <c r="AL36" s="5"/>
      <c r="AN36" s="205" t="s">
        <v>384</v>
      </c>
      <c r="AO36" s="5"/>
      <c r="AP36" s="61" t="s">
        <v>273</v>
      </c>
    </row>
    <row r="37" spans="1:42" x14ac:dyDescent="0.2">
      <c r="A37" s="195" t="s">
        <v>462</v>
      </c>
      <c r="B37" s="203" t="s">
        <v>448</v>
      </c>
      <c r="C37" s="16" t="s">
        <v>88</v>
      </c>
      <c r="D37" s="6" t="s">
        <v>155</v>
      </c>
      <c r="E37" s="219" t="s">
        <v>261</v>
      </c>
      <c r="F37" s="42" t="s">
        <v>4</v>
      </c>
      <c r="G37" s="218" t="s">
        <v>5</v>
      </c>
      <c r="H37" s="244">
        <f>AP9</f>
        <v>0.31578947368421051</v>
      </c>
      <c r="I37" s="65">
        <f>COUNTIF(K37:AN37, "WIN")/(COUNTIF(K37:AN37, "WIN")+COUNTIF(K37:AN37, "LOSE"))</f>
        <v>0.47368421052631576</v>
      </c>
      <c r="K37" s="61" t="s">
        <v>273</v>
      </c>
      <c r="L37" s="61" t="s">
        <v>273</v>
      </c>
      <c r="M37" s="58" t="s">
        <v>270</v>
      </c>
      <c r="N37" s="58" t="s">
        <v>270</v>
      </c>
      <c r="O37" s="58" t="s">
        <v>270</v>
      </c>
      <c r="Q37" s="58" t="s">
        <v>270</v>
      </c>
      <c r="R37" s="61" t="s">
        <v>273</v>
      </c>
      <c r="S37" s="61" t="s">
        <v>273</v>
      </c>
      <c r="T37" s="58" t="s">
        <v>270</v>
      </c>
      <c r="U37" s="61" t="s">
        <v>273</v>
      </c>
      <c r="W37" s="61" t="s">
        <v>273</v>
      </c>
      <c r="X37" s="61" t="s">
        <v>273</v>
      </c>
      <c r="Z37" s="58" t="s">
        <v>270</v>
      </c>
      <c r="AC37" s="61" t="s">
        <v>273</v>
      </c>
      <c r="AE37" s="61" t="s">
        <v>273</v>
      </c>
      <c r="AF37" s="5"/>
      <c r="AH37" s="58" t="s">
        <v>270</v>
      </c>
      <c r="AI37" s="61" t="s">
        <v>273</v>
      </c>
      <c r="AK37" s="58" t="s">
        <v>270</v>
      </c>
      <c r="AL37" s="5"/>
      <c r="AN37" s="58" t="s">
        <v>270</v>
      </c>
      <c r="AO37" s="5"/>
      <c r="AP37" s="205" t="s">
        <v>384</v>
      </c>
    </row>
    <row r="38" spans="1:42" s="202" customFormat="1" x14ac:dyDescent="0.2">
      <c r="A38" s="200"/>
      <c r="B38" s="200"/>
      <c r="C38" s="199"/>
      <c r="D38" s="199"/>
      <c r="E38" s="199"/>
      <c r="F38" s="199"/>
      <c r="G38" s="199"/>
      <c r="H38" s="200"/>
      <c r="I38" s="200"/>
      <c r="J38" s="199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Y38" s="201"/>
      <c r="Z38" s="201"/>
      <c r="AB38" s="201"/>
      <c r="AD38" s="201"/>
      <c r="AE38" s="201"/>
      <c r="AJ38" s="201"/>
    </row>
    <row r="39" spans="1:42" x14ac:dyDescent="0.2">
      <c r="A39" s="57" t="s">
        <v>457</v>
      </c>
      <c r="B39" s="203" t="s">
        <v>448</v>
      </c>
      <c r="C39" s="16" t="s">
        <v>88</v>
      </c>
      <c r="D39" s="6" t="s">
        <v>155</v>
      </c>
      <c r="E39" s="219" t="s">
        <v>261</v>
      </c>
      <c r="F39" s="42" t="s">
        <v>463</v>
      </c>
      <c r="G39" s="218" t="s">
        <v>5</v>
      </c>
      <c r="I39" s="65" t="e">
        <f>COUNTIF(K39:AN39, "WIN")/(COUNTIF(K39:AN39, "WIN")+COUNTIF(K39:AN39, "LOSE"))</f>
        <v>#DIV/0!</v>
      </c>
      <c r="AC39" s="5"/>
      <c r="AF39" s="5"/>
      <c r="AH39" s="5"/>
      <c r="AI39" s="5"/>
      <c r="AK39" s="5"/>
      <c r="AL39" s="5"/>
      <c r="AO39" s="5"/>
    </row>
    <row r="40" spans="1:42" s="202" customFormat="1" x14ac:dyDescent="0.2">
      <c r="A40" s="200"/>
      <c r="B40" s="200"/>
      <c r="C40" s="199"/>
      <c r="D40" s="199"/>
      <c r="E40" s="199"/>
      <c r="F40" s="199"/>
      <c r="G40" s="199"/>
      <c r="H40" s="200"/>
      <c r="I40" s="200"/>
      <c r="J40" s="199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Y40" s="201"/>
      <c r="Z40" s="201"/>
      <c r="AB40" s="201"/>
      <c r="AD40" s="201"/>
      <c r="AE40" s="201"/>
      <c r="AJ40" s="201"/>
    </row>
    <row r="41" spans="1:42" x14ac:dyDescent="0.2">
      <c r="A41"/>
      <c r="I41" s="65" t="e">
        <f>COUNTIF(K41:AN41, "WIN")/(COUNTIF(K41:AN41, "WIN")+COUNTIF(K41:AN41, "LOSE"))</f>
        <v>#DIV/0!</v>
      </c>
      <c r="AF41" s="5"/>
      <c r="AL41" s="5"/>
      <c r="AO41" s="5"/>
    </row>
    <row r="42" spans="1:42" x14ac:dyDescent="0.2">
      <c r="A42"/>
      <c r="I42" s="65" t="e">
        <f>COUNTIF(K42:AN42, "WIN")/(COUNTIF(K42:AN42, "WIN")+COUNTIF(K42:AN42, "LOSE"))</f>
        <v>#DIV/0!</v>
      </c>
      <c r="AF42" s="5"/>
      <c r="AL42" s="5"/>
      <c r="AO42" s="5"/>
    </row>
    <row r="43" spans="1:42" x14ac:dyDescent="0.2">
      <c r="A43"/>
      <c r="I43" s="65" t="e">
        <f>COUNTIF(K43:AN43, "WIN")/(COUNTIF(K43:AN43, "WIN")+COUNTIF(K43:AN43, "LOSE"))</f>
        <v>#DIV/0!</v>
      </c>
      <c r="AF43" s="5"/>
      <c r="AL43" s="5"/>
      <c r="AO43" s="5"/>
    </row>
    <row r="44" spans="1:42" x14ac:dyDescent="0.2">
      <c r="A44"/>
      <c r="I44" s="65" t="e">
        <f>COUNTIF(K44:AN44, "WIN")/(COUNTIF(K44:AN44, "WIN")+COUNTIF(K44:AN44, "LOSE"))</f>
        <v>#DIV/0!</v>
      </c>
      <c r="AF44" s="5"/>
      <c r="AL44" s="5"/>
      <c r="AO44" s="5"/>
    </row>
    <row r="45" spans="1:42" x14ac:dyDescent="0.2">
      <c r="A45"/>
      <c r="I45" s="65" t="e">
        <f>COUNTIF(K45:AN45, "WIN")/(COUNTIF(K45:AN45, "WIN")+COUNTIF(K45:AN45, "LOSE"))</f>
        <v>#DIV/0!</v>
      </c>
      <c r="AF45" s="5"/>
      <c r="AL45" s="5"/>
      <c r="AO45" s="5"/>
    </row>
  </sheetData>
  <autoFilter ref="A1:A45" xr:uid="{86C1679A-E315-4C94-BB71-0055ECC839CF}"/>
  <conditionalFormatting sqref="A9:XFD10 H1:I1048576">
    <cfRule type="colorScale" priority="505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08DA-0BE3-40BE-9A45-A71B1F2D0443}">
  <dimension ref="A1:AT34"/>
  <sheetViews>
    <sheetView zoomScale="85" zoomScaleNormal="85" workbookViewId="0">
      <pane xSplit="10" ySplit="11" topLeftCell="K12" activePane="bottomRight" state="frozen"/>
      <selection pane="bottomLeft" activeCell="A12" sqref="A12"/>
      <selection pane="topRight" activeCell="K1" sqref="K1"/>
      <selection pane="bottomRight" activeCell="K1" sqref="K1"/>
    </sheetView>
  </sheetViews>
  <sheetFormatPr defaultColWidth="0" defaultRowHeight="15" customHeight="1" x14ac:dyDescent="0.2"/>
  <cols>
    <col min="1" max="1" width="9.81640625" style="5" customWidth="1"/>
    <col min="2" max="2" width="5.51171875" style="5" customWidth="1"/>
    <col min="3" max="7" width="9.01171875" style="5" customWidth="1"/>
    <col min="8" max="8" width="9.01171875" style="2" customWidth="1"/>
    <col min="9" max="9" width="9.01171875" style="161" customWidth="1"/>
    <col min="10" max="10" width="2.28515625" style="202" customWidth="1"/>
    <col min="11" max="15" width="9.01171875" style="5" customWidth="1"/>
    <col min="16" max="16" width="2.41796875" style="202" customWidth="1"/>
    <col min="17" max="21" width="9.01171875" style="5" customWidth="1"/>
    <col min="22" max="22" width="2.41796875" style="202" customWidth="1"/>
    <col min="23" max="24" width="9.01171875" style="5" customWidth="1"/>
    <col min="26" max="27" width="9.01171875" customWidth="1"/>
    <col min="30" max="30" width="9.01171875" style="5" bestFit="1" customWidth="1"/>
    <col min="31" max="31" width="2.41796875" style="202" customWidth="1"/>
    <col min="32" max="384" width="9.01171875" style="5" bestFit="1" customWidth="1"/>
    <col min="385" max="385" width="0" style="5" hidden="1" customWidth="1"/>
    <col min="386" max="16384" width="0" style="5" hidden="1"/>
  </cols>
  <sheetData>
    <row r="1" spans="1:46" x14ac:dyDescent="0.2">
      <c r="A1" s="161" t="s">
        <v>353</v>
      </c>
      <c r="B1" s="161"/>
      <c r="I1" s="5"/>
      <c r="K1" s="198" t="s">
        <v>417</v>
      </c>
      <c r="L1" s="202"/>
      <c r="M1" s="202"/>
      <c r="N1" s="202"/>
      <c r="O1" s="202"/>
      <c r="Q1" s="200" t="s">
        <v>359</v>
      </c>
      <c r="R1" s="199"/>
      <c r="S1" s="199"/>
      <c r="T1" s="199"/>
      <c r="U1" s="199"/>
      <c r="W1" s="200" t="s">
        <v>465</v>
      </c>
      <c r="X1" s="199"/>
      <c r="Z1" s="200"/>
      <c r="AA1" s="199"/>
      <c r="AD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</row>
    <row r="2" spans="1:46" ht="14.25" customHeight="1" x14ac:dyDescent="0.2">
      <c r="A2" s="161"/>
      <c r="H2" s="2" t="s">
        <v>453</v>
      </c>
      <c r="I2" s="161" t="s">
        <v>454</v>
      </c>
      <c r="J2" s="199"/>
      <c r="K2" s="162" t="s">
        <v>423</v>
      </c>
      <c r="L2" s="162" t="s">
        <v>424</v>
      </c>
      <c r="M2" s="162" t="s">
        <v>425</v>
      </c>
      <c r="N2" s="162" t="s">
        <v>426</v>
      </c>
      <c r="O2" s="162" t="s">
        <v>427</v>
      </c>
      <c r="P2" s="220"/>
      <c r="Q2" s="164" t="s">
        <v>429</v>
      </c>
      <c r="R2" s="164" t="s">
        <v>428</v>
      </c>
      <c r="S2" s="162" t="s">
        <v>431</v>
      </c>
      <c r="T2" s="164" t="s">
        <v>430</v>
      </c>
      <c r="U2" s="162" t="s">
        <v>432</v>
      </c>
      <c r="V2" s="220"/>
      <c r="W2" s="57" t="s">
        <v>433</v>
      </c>
      <c r="X2" s="57" t="s">
        <v>434</v>
      </c>
      <c r="Z2" s="57" t="s">
        <v>444</v>
      </c>
      <c r="AA2" s="57" t="s">
        <v>455</v>
      </c>
      <c r="AD2" s="57" t="s">
        <v>457</v>
      </c>
      <c r="AE2" s="220"/>
      <c r="AF2" s="214"/>
      <c r="AG2" s="4"/>
      <c r="AH2" s="214"/>
    </row>
    <row r="3" spans="1:46" ht="14.25" customHeight="1" x14ac:dyDescent="0.2">
      <c r="A3" s="195" t="s">
        <v>458</v>
      </c>
      <c r="B3" s="179" t="s">
        <v>52</v>
      </c>
      <c r="C3" s="128" t="s">
        <v>370</v>
      </c>
      <c r="D3" s="42" t="s">
        <v>374</v>
      </c>
      <c r="E3" s="217" t="s">
        <v>378</v>
      </c>
      <c r="F3" s="6" t="s">
        <v>164</v>
      </c>
      <c r="G3" s="216" t="s">
        <v>278</v>
      </c>
      <c r="H3" s="235">
        <f>W9</f>
        <v>0.8571428571428571</v>
      </c>
      <c r="I3" s="175">
        <f>I24</f>
        <v>0.8571428571428571</v>
      </c>
      <c r="J3" s="199"/>
      <c r="K3" s="203" t="s">
        <v>54</v>
      </c>
      <c r="L3" s="203" t="s">
        <v>448</v>
      </c>
      <c r="M3" s="203" t="s">
        <v>54</v>
      </c>
      <c r="N3" s="179" t="s">
        <v>52</v>
      </c>
      <c r="O3" s="203" t="s">
        <v>54</v>
      </c>
      <c r="P3" s="220"/>
      <c r="Q3" s="203" t="s">
        <v>54</v>
      </c>
      <c r="R3" s="213" t="s">
        <v>368</v>
      </c>
      <c r="S3" s="204" t="s">
        <v>53</v>
      </c>
      <c r="T3" s="204" t="s">
        <v>53</v>
      </c>
      <c r="U3" s="204" t="s">
        <v>53</v>
      </c>
      <c r="V3" s="220"/>
      <c r="W3" s="179" t="s">
        <v>52</v>
      </c>
      <c r="X3" s="203" t="s">
        <v>448</v>
      </c>
      <c r="Z3" s="203" t="s">
        <v>54</v>
      </c>
      <c r="AA3" s="179" t="s">
        <v>52</v>
      </c>
      <c r="AD3" s="203" t="s">
        <v>448</v>
      </c>
      <c r="AE3" s="220"/>
      <c r="AF3" s="214"/>
      <c r="AG3" s="2"/>
      <c r="AH3" s="4"/>
    </row>
    <row r="4" spans="1:46" x14ac:dyDescent="0.2">
      <c r="A4" s="195" t="s">
        <v>459</v>
      </c>
      <c r="B4" s="203" t="s">
        <v>448</v>
      </c>
      <c r="C4" s="42" t="s">
        <v>199</v>
      </c>
      <c r="D4" s="19" t="s">
        <v>89</v>
      </c>
      <c r="E4" s="217" t="s">
        <v>151</v>
      </c>
      <c r="F4" s="64" t="s">
        <v>154</v>
      </c>
      <c r="G4" s="6" t="s">
        <v>91</v>
      </c>
      <c r="H4" s="236">
        <f>X9</f>
        <v>0.42857142857142855</v>
      </c>
      <c r="I4" s="65">
        <f>I25</f>
        <v>0.42857142857142855</v>
      </c>
      <c r="J4" s="200"/>
      <c r="K4" s="128" t="s">
        <v>90</v>
      </c>
      <c r="L4" s="42" t="s">
        <v>199</v>
      </c>
      <c r="M4" s="42" t="s">
        <v>149</v>
      </c>
      <c r="N4" s="42" t="s">
        <v>153</v>
      </c>
      <c r="O4" s="16" t="s">
        <v>1</v>
      </c>
      <c r="P4" s="221"/>
      <c r="Q4" s="128" t="s">
        <v>90</v>
      </c>
      <c r="R4" s="42" t="s">
        <v>199</v>
      </c>
      <c r="S4" s="19" t="s">
        <v>1</v>
      </c>
      <c r="T4" s="42" t="s">
        <v>371</v>
      </c>
      <c r="U4" s="6" t="s">
        <v>155</v>
      </c>
      <c r="V4" s="221"/>
      <c r="W4" s="128" t="s">
        <v>370</v>
      </c>
      <c r="X4" s="42" t="s">
        <v>199</v>
      </c>
      <c r="Z4" s="6" t="s">
        <v>248</v>
      </c>
      <c r="AA4" s="42" t="s">
        <v>149</v>
      </c>
      <c r="AD4" s="16" t="s">
        <v>88</v>
      </c>
      <c r="AE4" s="221"/>
      <c r="AF4" s="4"/>
      <c r="AG4" s="2"/>
      <c r="AH4" s="4"/>
    </row>
    <row r="5" spans="1:46" x14ac:dyDescent="0.2">
      <c r="A5" s="195" t="s">
        <v>460</v>
      </c>
      <c r="B5" s="203" t="s">
        <v>54</v>
      </c>
      <c r="C5" s="6" t="s">
        <v>248</v>
      </c>
      <c r="D5" s="6" t="s">
        <v>383</v>
      </c>
      <c r="E5" s="19" t="s">
        <v>449</v>
      </c>
      <c r="F5" s="6" t="s">
        <v>376</v>
      </c>
      <c r="G5" s="42" t="s">
        <v>213</v>
      </c>
      <c r="H5" s="235">
        <f>Z9</f>
        <v>0.5714285714285714</v>
      </c>
      <c r="I5" s="65">
        <f>I26</f>
        <v>0.6428571428571429</v>
      </c>
      <c r="J5" s="200"/>
      <c r="K5" s="6" t="s">
        <v>157</v>
      </c>
      <c r="L5" s="19" t="s">
        <v>89</v>
      </c>
      <c r="M5" s="19" t="s">
        <v>97</v>
      </c>
      <c r="N5" s="19" t="s">
        <v>150</v>
      </c>
      <c r="O5" s="16" t="s">
        <v>5</v>
      </c>
      <c r="P5" s="222"/>
      <c r="Q5" s="6" t="s">
        <v>164</v>
      </c>
      <c r="R5" s="19" t="s">
        <v>89</v>
      </c>
      <c r="S5" s="6" t="s">
        <v>376</v>
      </c>
      <c r="T5" s="42" t="s">
        <v>375</v>
      </c>
      <c r="U5" s="19" t="s">
        <v>88</v>
      </c>
      <c r="V5" s="222"/>
      <c r="W5" s="42" t="s">
        <v>374</v>
      </c>
      <c r="X5" s="19" t="s">
        <v>89</v>
      </c>
      <c r="Z5" s="6" t="s">
        <v>383</v>
      </c>
      <c r="AA5" s="216" t="s">
        <v>153</v>
      </c>
      <c r="AD5" s="6" t="s">
        <v>155</v>
      </c>
      <c r="AE5" s="222"/>
      <c r="AF5" s="4"/>
      <c r="AG5" s="233"/>
      <c r="AH5" s="214"/>
    </row>
    <row r="6" spans="1:46" x14ac:dyDescent="0.2">
      <c r="A6" s="195" t="s">
        <v>461</v>
      </c>
      <c r="B6" s="179" t="s">
        <v>52</v>
      </c>
      <c r="C6" s="42" t="s">
        <v>149</v>
      </c>
      <c r="D6" s="216" t="s">
        <v>153</v>
      </c>
      <c r="E6" s="6" t="s">
        <v>348</v>
      </c>
      <c r="F6" s="215" t="s">
        <v>200</v>
      </c>
      <c r="G6" s="218" t="s">
        <v>1</v>
      </c>
      <c r="H6" s="243">
        <f>H27</f>
        <v>0.8571428571428571</v>
      </c>
      <c r="I6" s="210">
        <f>I27</f>
        <v>0.7857142857142857</v>
      </c>
      <c r="J6" s="200"/>
      <c r="K6" s="19" t="s">
        <v>88</v>
      </c>
      <c r="L6" s="64" t="s">
        <v>154</v>
      </c>
      <c r="M6" s="64" t="s">
        <v>160</v>
      </c>
      <c r="N6" s="6" t="s">
        <v>348</v>
      </c>
      <c r="O6" s="6" t="s">
        <v>156</v>
      </c>
      <c r="P6" s="221"/>
      <c r="Q6" s="19" t="s">
        <v>150</v>
      </c>
      <c r="R6" s="19" t="s">
        <v>98</v>
      </c>
      <c r="S6" s="6" t="s">
        <v>284</v>
      </c>
      <c r="T6" s="19" t="s">
        <v>275</v>
      </c>
      <c r="U6" s="42" t="s">
        <v>202</v>
      </c>
      <c r="V6" s="221"/>
      <c r="W6" s="19" t="s">
        <v>378</v>
      </c>
      <c r="X6" s="19" t="s">
        <v>151</v>
      </c>
      <c r="Z6" s="19" t="s">
        <v>449</v>
      </c>
      <c r="AA6" s="6" t="s">
        <v>348</v>
      </c>
      <c r="AD6" s="219" t="s">
        <v>261</v>
      </c>
      <c r="AE6" s="221"/>
      <c r="AF6" s="2"/>
      <c r="AG6" s="135"/>
      <c r="AH6" s="233"/>
    </row>
    <row r="7" spans="1:46" x14ac:dyDescent="0.2">
      <c r="A7" s="195" t="s">
        <v>466</v>
      </c>
      <c r="B7" s="203" t="s">
        <v>448</v>
      </c>
      <c r="C7" s="16" t="s">
        <v>88</v>
      </c>
      <c r="D7" s="6" t="s">
        <v>155</v>
      </c>
      <c r="E7" s="219" t="s">
        <v>261</v>
      </c>
      <c r="F7" s="42" t="s">
        <v>463</v>
      </c>
      <c r="G7" s="218" t="s">
        <v>5</v>
      </c>
      <c r="H7" s="235">
        <f>H28</f>
        <v>0.35714285714285715</v>
      </c>
      <c r="I7" s="65">
        <f>I28</f>
        <v>0.5</v>
      </c>
      <c r="J7" s="200"/>
      <c r="K7" s="108" t="s">
        <v>6</v>
      </c>
      <c r="L7" s="64" t="s">
        <v>256</v>
      </c>
      <c r="M7" s="128" t="s">
        <v>261</v>
      </c>
      <c r="N7" s="6" t="s">
        <v>201</v>
      </c>
      <c r="O7" s="42" t="s">
        <v>4</v>
      </c>
      <c r="P7" s="223"/>
      <c r="Q7" s="42" t="s">
        <v>213</v>
      </c>
      <c r="R7" s="64" t="s">
        <v>154</v>
      </c>
      <c r="S7" s="42" t="s">
        <v>4</v>
      </c>
      <c r="T7" s="6" t="s">
        <v>348</v>
      </c>
      <c r="U7" s="6" t="s">
        <v>261</v>
      </c>
      <c r="V7" s="223"/>
      <c r="W7" s="6" t="s">
        <v>164</v>
      </c>
      <c r="X7" s="64" t="s">
        <v>154</v>
      </c>
      <c r="Z7" s="6" t="s">
        <v>376</v>
      </c>
      <c r="AA7" s="215" t="s">
        <v>200</v>
      </c>
      <c r="AD7" s="42" t="s">
        <v>463</v>
      </c>
      <c r="AE7" s="223"/>
    </row>
    <row r="8" spans="1:46" x14ac:dyDescent="0.2">
      <c r="A8" s="2"/>
      <c r="B8" s="214"/>
      <c r="C8" s="2" t="s">
        <v>467</v>
      </c>
      <c r="D8" s="2" t="s">
        <v>468</v>
      </c>
      <c r="E8" s="2" t="s">
        <v>469</v>
      </c>
      <c r="F8" s="2" t="s">
        <v>470</v>
      </c>
      <c r="G8" s="2" t="s">
        <v>471</v>
      </c>
      <c r="I8" s="65"/>
      <c r="J8" s="200"/>
      <c r="K8" s="42" t="s">
        <v>87</v>
      </c>
      <c r="L8" s="19" t="s">
        <v>151</v>
      </c>
      <c r="M8" s="128" t="s">
        <v>164</v>
      </c>
      <c r="N8" s="6" t="s">
        <v>200</v>
      </c>
      <c r="O8" s="6" t="s">
        <v>158</v>
      </c>
      <c r="P8" s="224"/>
      <c r="Q8" s="42" t="s">
        <v>87</v>
      </c>
      <c r="R8" s="6" t="s">
        <v>91</v>
      </c>
      <c r="S8" s="6" t="s">
        <v>383</v>
      </c>
      <c r="T8" s="19" t="s">
        <v>281</v>
      </c>
      <c r="U8" s="6" t="s">
        <v>200</v>
      </c>
      <c r="V8" s="224"/>
      <c r="W8" s="42" t="s">
        <v>278</v>
      </c>
      <c r="X8" s="6" t="s">
        <v>91</v>
      </c>
      <c r="Z8" s="42" t="s">
        <v>213</v>
      </c>
      <c r="AA8" s="218" t="s">
        <v>1</v>
      </c>
      <c r="AD8" s="218" t="s">
        <v>5</v>
      </c>
      <c r="AE8" s="224"/>
    </row>
    <row r="9" spans="1:46" x14ac:dyDescent="0.2">
      <c r="A9" s="2"/>
      <c r="B9" s="3"/>
      <c r="C9" s="246"/>
      <c r="D9" s="246"/>
      <c r="E9" s="247"/>
      <c r="F9" s="246"/>
      <c r="G9" s="247"/>
      <c r="I9" s="2" t="s">
        <v>453</v>
      </c>
      <c r="J9" s="199"/>
      <c r="K9" s="178">
        <f>COUNTIF(K$11:K$89, "LOSE")/(COUNTIF(K$11:K$89, "WIN")+COUNTIF(K$11:K$89, "LOSE"))</f>
        <v>0.5714285714285714</v>
      </c>
      <c r="L9" s="178">
        <f>COUNTIF(L$11:L$89, "LOSE")/(COUNTIF(L$11:L$89, "WIN")+COUNTIF(L$11:L$89, "LOSE"))</f>
        <v>0.42857142857142855</v>
      </c>
      <c r="M9" s="178">
        <f>COUNTIF(M$11:M$89, "LOSE")/(COUNTIF(M$11:M$89, "WIN")+COUNTIF(M$11:M$89, "LOSE"))</f>
        <v>0</v>
      </c>
      <c r="N9" s="178">
        <f>COUNTIF(N$11:N$89, "LOSE")/(COUNTIF(N$11:N$89, "WIN")+COUNTIF(N$11:N$89, "LOSE"))</f>
        <v>0.5714285714285714</v>
      </c>
      <c r="O9" s="178">
        <f>COUNTIF(O$11:O$89, "LOSE")/(COUNTIF(O$11:O$89, "WIN")+COUNTIF(O$11:O$89, "LOSE"))</f>
        <v>7.1428571428571425E-2</v>
      </c>
      <c r="P9" s="224"/>
      <c r="Q9" s="178">
        <f>COUNTIF(Q$11:Q$89, "LOSE")/(COUNTIF(Q$11:Q$89, "WIN")+COUNTIF(Q$11:Q$89, "LOSE"))</f>
        <v>0.8571428571428571</v>
      </c>
      <c r="R9" s="178">
        <f>COUNTIF(R$11:R$89, "LOSE")/(COUNTIF(R$11:R$89, "WIN")+COUNTIF(R$11:R$89, "LOSE"))</f>
        <v>0.35714285714285715</v>
      </c>
      <c r="S9" s="178">
        <f>COUNTIF(S$11:S$89, "LOSE")/(COUNTIF(S$11:S$89, "WIN")+COUNTIF(S$11:S$89, "LOSE"))</f>
        <v>0.5714285714285714</v>
      </c>
      <c r="T9" s="178">
        <f>COUNTIF(T$11:T$89, "LOSE")/(COUNTIF(T$11:T$89, "WIN")+COUNTIF(T$11:T$89, "LOSE"))</f>
        <v>0.5</v>
      </c>
      <c r="U9" s="178">
        <f>COUNTIF(U$11:U$89, "LOSE")/(COUNTIF(U$11:U$89, "WIN")+COUNTIF(U$11:U$89, "LOSE"))</f>
        <v>0.38461538461538464</v>
      </c>
      <c r="V9" s="224"/>
      <c r="W9" s="178">
        <f>COUNTIF(W$11:W$89, "LOSE")/(COUNTIF(W$11:W$89, "WIN")+COUNTIF(W$11:W$89, "LOSE"))</f>
        <v>0.8571428571428571</v>
      </c>
      <c r="X9" s="178">
        <f>COUNTIF(X$11:X$89, "LOSE")/(COUNTIF(X$11:X$89, "WIN")+COUNTIF(X$11:X$89, "LOSE"))</f>
        <v>0.42857142857142855</v>
      </c>
      <c r="Z9" s="178">
        <f>COUNTIF(Z$11:Z$89, "LOSE")/(COUNTIF(Z$11:Z$89, "WIN")+COUNTIF(Z$11:Z$89, "LOSE"))</f>
        <v>0.5714285714285714</v>
      </c>
      <c r="AA9" s="178">
        <f>COUNTIF(AA$11:AA$89, "LOSE")/(COUNTIF(AA$11:AA$89, "WIN")+COUNTIF(AA$11:AA$89, "LOSE"))</f>
        <v>0.8571428571428571</v>
      </c>
      <c r="AD9" s="178">
        <f>COUNTIF(AD$11:AD$89, "LOSE")/(COUNTIF(AD$11:AD$89, "WIN")+COUNTIF(AD$11:AD$89, "LOSE"))</f>
        <v>0.35714285714285715</v>
      </c>
      <c r="AE9" s="224"/>
      <c r="AF9" s="178" t="e">
        <f t="shared" ref="AF9:AT9" si="0">COUNTIF(AF$11:AF$89, "LOSE")/(COUNTIF(AF$11:AF$89, "WIN")+COUNTIF(AF$11:AF$89, "LOSE"))</f>
        <v>#DIV/0!</v>
      </c>
      <c r="AG9" s="178" t="e">
        <f t="shared" si="0"/>
        <v>#DIV/0!</v>
      </c>
      <c r="AH9" s="178" t="e">
        <f t="shared" si="0"/>
        <v>#DIV/0!</v>
      </c>
      <c r="AI9" s="178" t="e">
        <f t="shared" si="0"/>
        <v>#DIV/0!</v>
      </c>
      <c r="AJ9" s="178" t="e">
        <f t="shared" si="0"/>
        <v>#DIV/0!</v>
      </c>
      <c r="AK9" s="178" t="e">
        <f t="shared" si="0"/>
        <v>#DIV/0!</v>
      </c>
      <c r="AL9" s="178" t="e">
        <f t="shared" si="0"/>
        <v>#DIV/0!</v>
      </c>
      <c r="AM9" s="178" t="e">
        <f t="shared" si="0"/>
        <v>#DIV/0!</v>
      </c>
      <c r="AN9" s="178" t="e">
        <f t="shared" si="0"/>
        <v>#DIV/0!</v>
      </c>
      <c r="AO9" s="178" t="e">
        <f t="shared" si="0"/>
        <v>#DIV/0!</v>
      </c>
      <c r="AP9" s="178" t="e">
        <f t="shared" si="0"/>
        <v>#DIV/0!</v>
      </c>
      <c r="AQ9" s="178" t="e">
        <f t="shared" si="0"/>
        <v>#DIV/0!</v>
      </c>
      <c r="AR9" s="178" t="e">
        <f t="shared" si="0"/>
        <v>#DIV/0!</v>
      </c>
      <c r="AS9" s="178" t="e">
        <f t="shared" si="0"/>
        <v>#DIV/0!</v>
      </c>
      <c r="AT9" s="178" t="e">
        <f t="shared" si="0"/>
        <v>#DIV/0!</v>
      </c>
    </row>
    <row r="10" spans="1:46" x14ac:dyDescent="0.2">
      <c r="A10" s="3"/>
      <c r="B10" s="3"/>
      <c r="C10" s="71"/>
      <c r="D10" s="71"/>
      <c r="E10" s="71"/>
      <c r="F10" s="71"/>
      <c r="G10" s="71"/>
      <c r="H10" s="2" t="s">
        <v>453</v>
      </c>
      <c r="I10" s="2" t="s">
        <v>464</v>
      </c>
      <c r="J10" s="199"/>
      <c r="K10" s="178">
        <f>I12</f>
        <v>0.69230769230769229</v>
      </c>
      <c r="L10" s="178">
        <f>I13</f>
        <v>0.5</v>
      </c>
      <c r="M10" s="178">
        <f>I14</f>
        <v>7.1428571428571425E-2</v>
      </c>
      <c r="N10" s="178">
        <f>I15</f>
        <v>0.5</v>
      </c>
      <c r="O10" s="178">
        <f>I16</f>
        <v>0.14285714285714285</v>
      </c>
      <c r="P10" s="224"/>
      <c r="Q10" s="178">
        <f>I18</f>
        <v>0.9285714285714286</v>
      </c>
      <c r="R10" s="178">
        <f>I19</f>
        <v>0.5</v>
      </c>
      <c r="S10" s="178">
        <f>I20</f>
        <v>0.5714285714285714</v>
      </c>
      <c r="T10" s="178">
        <f>I21</f>
        <v>0.14285714285714285</v>
      </c>
      <c r="U10" s="178">
        <f>I22</f>
        <v>0.35714285714285715</v>
      </c>
      <c r="V10" s="224"/>
      <c r="W10" s="178">
        <f>I24</f>
        <v>0.8571428571428571</v>
      </c>
      <c r="X10" s="178">
        <f>I25</f>
        <v>0.42857142857142855</v>
      </c>
      <c r="Z10" s="178">
        <f>I26</f>
        <v>0.6428571428571429</v>
      </c>
      <c r="AA10" s="178">
        <f>I27</f>
        <v>0.7857142857142857</v>
      </c>
      <c r="AD10" s="178">
        <f>I28</f>
        <v>0.5</v>
      </c>
      <c r="AE10" s="224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</row>
    <row r="11" spans="1:46" s="202" customFormat="1" x14ac:dyDescent="0.2">
      <c r="A11" s="200" t="s">
        <v>417</v>
      </c>
      <c r="B11" s="200"/>
      <c r="C11" s="199"/>
      <c r="D11" s="199"/>
      <c r="E11" s="199"/>
      <c r="F11" s="199"/>
      <c r="G11" s="199"/>
      <c r="H11" s="200"/>
      <c r="I11" s="200"/>
      <c r="J11" s="199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AE11" s="201"/>
    </row>
    <row r="12" spans="1:46" x14ac:dyDescent="0.2">
      <c r="A12" s="57" t="s">
        <v>423</v>
      </c>
      <c r="B12" s="203" t="s">
        <v>54</v>
      </c>
      <c r="C12" s="128" t="s">
        <v>90</v>
      </c>
      <c r="D12" s="6" t="s">
        <v>157</v>
      </c>
      <c r="E12" s="19" t="s">
        <v>88</v>
      </c>
      <c r="F12" s="108" t="s">
        <v>6</v>
      </c>
      <c r="G12" s="216" t="s">
        <v>87</v>
      </c>
      <c r="H12" s="244">
        <f>K9</f>
        <v>0.5714285714285714</v>
      </c>
      <c r="I12" s="65">
        <f>COUNTIF(K12:AO12, "WIN")/(COUNTIF(K12:AO12, "WIN")+COUNTIF(K12:AO12, "LOSE"))</f>
        <v>0.69230769230769229</v>
      </c>
      <c r="J12" s="199"/>
      <c r="K12" s="205" t="s">
        <v>384</v>
      </c>
      <c r="L12" s="58" t="s">
        <v>270</v>
      </c>
      <c r="M12" s="58" t="s">
        <v>270</v>
      </c>
      <c r="N12" s="58" t="s">
        <v>270</v>
      </c>
      <c r="O12" s="58" t="s">
        <v>270</v>
      </c>
      <c r="P12" s="207"/>
      <c r="Q12" s="61" t="s">
        <v>273</v>
      </c>
      <c r="R12" s="58" t="s">
        <v>270</v>
      </c>
      <c r="S12" s="58" t="s">
        <v>270</v>
      </c>
      <c r="T12" s="61" t="s">
        <v>273</v>
      </c>
      <c r="U12" s="205" t="s">
        <v>385</v>
      </c>
      <c r="V12" s="224"/>
      <c r="W12" s="61" t="s">
        <v>273</v>
      </c>
      <c r="X12" s="58" t="s">
        <v>270</v>
      </c>
      <c r="Z12" s="58" t="s">
        <v>270</v>
      </c>
      <c r="AA12" s="61" t="s">
        <v>273</v>
      </c>
      <c r="AD12" s="58" t="s">
        <v>270</v>
      </c>
      <c r="AE12" s="224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46" x14ac:dyDescent="0.2">
      <c r="A13" s="57" t="s">
        <v>424</v>
      </c>
      <c r="B13" s="203" t="s">
        <v>448</v>
      </c>
      <c r="C13" s="42" t="s">
        <v>199</v>
      </c>
      <c r="D13" s="19" t="s">
        <v>89</v>
      </c>
      <c r="E13" s="64" t="s">
        <v>154</v>
      </c>
      <c r="F13" s="64" t="s">
        <v>256</v>
      </c>
      <c r="G13" s="217" t="s">
        <v>151</v>
      </c>
      <c r="H13" s="244">
        <f>L9</f>
        <v>0.42857142857142855</v>
      </c>
      <c r="I13" s="65">
        <f>COUNTIF(K13:AO13, "WIN")/(COUNTIF(K13:AO13, "WIN")+COUNTIF(K13:AO13, "LOSE"))</f>
        <v>0.5</v>
      </c>
      <c r="J13" s="199"/>
      <c r="K13" s="61" t="s">
        <v>273</v>
      </c>
      <c r="L13" s="205" t="s">
        <v>384</v>
      </c>
      <c r="M13" s="58" t="s">
        <v>270</v>
      </c>
      <c r="N13" s="61" t="s">
        <v>273</v>
      </c>
      <c r="O13" s="58" t="s">
        <v>270</v>
      </c>
      <c r="P13" s="207"/>
      <c r="Q13" s="61" t="s">
        <v>273</v>
      </c>
      <c r="R13" s="61" t="s">
        <v>273</v>
      </c>
      <c r="S13" s="58" t="s">
        <v>270</v>
      </c>
      <c r="T13" s="61" t="s">
        <v>273</v>
      </c>
      <c r="U13" s="58" t="s">
        <v>270</v>
      </c>
      <c r="V13" s="224"/>
      <c r="W13" s="61" t="s">
        <v>273</v>
      </c>
      <c r="X13" s="58" t="s">
        <v>270</v>
      </c>
      <c r="Z13" s="58" t="s">
        <v>270</v>
      </c>
      <c r="AA13" s="61" t="s">
        <v>273</v>
      </c>
      <c r="AD13" s="58" t="s">
        <v>270</v>
      </c>
      <c r="AE13" s="224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46" x14ac:dyDescent="0.2">
      <c r="A14" s="57" t="s">
        <v>425</v>
      </c>
      <c r="B14" s="203" t="s">
        <v>54</v>
      </c>
      <c r="C14" s="42" t="s">
        <v>149</v>
      </c>
      <c r="D14" s="19" t="s">
        <v>97</v>
      </c>
      <c r="E14" s="64" t="s">
        <v>160</v>
      </c>
      <c r="F14" s="6" t="s">
        <v>261</v>
      </c>
      <c r="G14" s="128" t="s">
        <v>164</v>
      </c>
      <c r="H14" s="244">
        <f>M9</f>
        <v>0</v>
      </c>
      <c r="I14" s="65">
        <f>COUNTIF(K14:AO14, "WIN")/(COUNTIF(K14:AO14, "WIN")+COUNTIF(K14:AO14, "LOSE"))</f>
        <v>7.1428571428571425E-2</v>
      </c>
      <c r="J14" s="199"/>
      <c r="K14" s="61" t="s">
        <v>273</v>
      </c>
      <c r="L14" s="61" t="s">
        <v>273</v>
      </c>
      <c r="M14" s="205" t="s">
        <v>384</v>
      </c>
      <c r="N14" s="61" t="s">
        <v>273</v>
      </c>
      <c r="O14" s="58" t="s">
        <v>270</v>
      </c>
      <c r="P14" s="207"/>
      <c r="Q14" s="61" t="s">
        <v>273</v>
      </c>
      <c r="R14" s="61" t="s">
        <v>273</v>
      </c>
      <c r="S14" s="61" t="s">
        <v>273</v>
      </c>
      <c r="T14" s="61" t="s">
        <v>273</v>
      </c>
      <c r="U14" s="61" t="s">
        <v>273</v>
      </c>
      <c r="V14" s="224"/>
      <c r="W14" s="61" t="s">
        <v>273</v>
      </c>
      <c r="X14" s="61" t="s">
        <v>273</v>
      </c>
      <c r="Z14" s="61" t="s">
        <v>273</v>
      </c>
      <c r="AA14" s="61" t="s">
        <v>273</v>
      </c>
      <c r="AD14" s="61" t="s">
        <v>273</v>
      </c>
      <c r="AE14" s="224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5" spans="1:46" x14ac:dyDescent="0.2">
      <c r="A15" s="57" t="s">
        <v>426</v>
      </c>
      <c r="B15" s="179" t="s">
        <v>52</v>
      </c>
      <c r="C15" s="216" t="s">
        <v>153</v>
      </c>
      <c r="D15" s="217" t="s">
        <v>150</v>
      </c>
      <c r="E15" s="6" t="s">
        <v>348</v>
      </c>
      <c r="F15" s="6" t="s">
        <v>201</v>
      </c>
      <c r="G15" s="215" t="s">
        <v>200</v>
      </c>
      <c r="H15" s="244">
        <f>N9</f>
        <v>0.5714285714285714</v>
      </c>
      <c r="I15" s="65">
        <f>COUNTIF(K15:AO15, "WIN")/(COUNTIF(K15:AO15, "WIN")+COUNTIF(K15:AO15, "LOSE"))</f>
        <v>0.5</v>
      </c>
      <c r="J15" s="199"/>
      <c r="K15" s="61" t="s">
        <v>273</v>
      </c>
      <c r="L15" s="58" t="s">
        <v>270</v>
      </c>
      <c r="M15" s="58" t="s">
        <v>270</v>
      </c>
      <c r="N15" s="205" t="s">
        <v>384</v>
      </c>
      <c r="O15" s="58" t="s">
        <v>270</v>
      </c>
      <c r="P15" s="207"/>
      <c r="Q15" s="58" t="s">
        <v>270</v>
      </c>
      <c r="R15" s="58" t="s">
        <v>270</v>
      </c>
      <c r="S15" s="61" t="s">
        <v>273</v>
      </c>
      <c r="T15" s="61" t="s">
        <v>273</v>
      </c>
      <c r="U15" s="61" t="s">
        <v>273</v>
      </c>
      <c r="V15" s="224"/>
      <c r="W15" s="61" t="s">
        <v>273</v>
      </c>
      <c r="X15" s="58" t="s">
        <v>270</v>
      </c>
      <c r="Z15" s="61" t="s">
        <v>273</v>
      </c>
      <c r="AA15" s="61" t="s">
        <v>273</v>
      </c>
      <c r="AD15" s="58" t="s">
        <v>270</v>
      </c>
      <c r="AE15" s="224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</row>
    <row r="16" spans="1:46" x14ac:dyDescent="0.2">
      <c r="A16" s="57" t="s">
        <v>427</v>
      </c>
      <c r="B16" s="203" t="s">
        <v>54</v>
      </c>
      <c r="C16" s="218" t="s">
        <v>1</v>
      </c>
      <c r="D16" s="218" t="s">
        <v>5</v>
      </c>
      <c r="E16" s="6" t="s">
        <v>156</v>
      </c>
      <c r="F16" s="42" t="s">
        <v>4</v>
      </c>
      <c r="G16" s="6" t="s">
        <v>158</v>
      </c>
      <c r="H16" s="244">
        <f>O9</f>
        <v>7.1428571428571425E-2</v>
      </c>
      <c r="I16" s="65">
        <f>COUNTIF(K16:AO16, "WIN")/(COUNTIF(K16:AO16, "WIN")+COUNTIF(K16:AO16, "LOSE"))</f>
        <v>0.14285714285714285</v>
      </c>
      <c r="J16" s="199"/>
      <c r="K16" s="58" t="s">
        <v>270</v>
      </c>
      <c r="L16" s="61" t="s">
        <v>273</v>
      </c>
      <c r="M16" s="58" t="s">
        <v>270</v>
      </c>
      <c r="N16" s="61" t="s">
        <v>273</v>
      </c>
      <c r="O16" s="205" t="s">
        <v>384</v>
      </c>
      <c r="P16" s="207"/>
      <c r="Q16" s="61" t="s">
        <v>273</v>
      </c>
      <c r="R16" s="61" t="s">
        <v>273</v>
      </c>
      <c r="S16" s="61" t="s">
        <v>273</v>
      </c>
      <c r="T16" s="61" t="s">
        <v>273</v>
      </c>
      <c r="U16" s="61" t="s">
        <v>273</v>
      </c>
      <c r="V16" s="224"/>
      <c r="W16" s="61" t="s">
        <v>273</v>
      </c>
      <c r="X16" s="61" t="s">
        <v>273</v>
      </c>
      <c r="Z16" s="61" t="s">
        <v>273</v>
      </c>
      <c r="AA16" s="61" t="s">
        <v>273</v>
      </c>
      <c r="AD16" s="61" t="s">
        <v>273</v>
      </c>
      <c r="AE16" s="224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</row>
    <row r="17" spans="1:30" s="239" customFormat="1" x14ac:dyDescent="0.2">
      <c r="A17" s="237" t="s">
        <v>359</v>
      </c>
      <c r="B17" s="237"/>
      <c r="C17" s="238"/>
      <c r="D17" s="238"/>
      <c r="E17" s="238"/>
      <c r="F17" s="238"/>
      <c r="G17" s="238"/>
      <c r="H17" s="237"/>
      <c r="I17" s="237"/>
      <c r="J17" s="238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40"/>
      <c r="W17" s="201"/>
      <c r="X17" s="201"/>
      <c r="Y17" s="241"/>
      <c r="Z17" s="202"/>
      <c r="AA17" s="202"/>
      <c r="AB17" s="241"/>
      <c r="AD17" s="242"/>
    </row>
    <row r="18" spans="1:30" x14ac:dyDescent="0.2">
      <c r="A18" s="164" t="s">
        <v>429</v>
      </c>
      <c r="B18" s="203" t="s">
        <v>54</v>
      </c>
      <c r="C18" s="128" t="s">
        <v>90</v>
      </c>
      <c r="D18" s="6" t="s">
        <v>164</v>
      </c>
      <c r="E18" s="217" t="s">
        <v>150</v>
      </c>
      <c r="F18" s="42" t="s">
        <v>213</v>
      </c>
      <c r="G18" s="216" t="s">
        <v>87</v>
      </c>
      <c r="H18" s="244">
        <f>Q9</f>
        <v>0.8571428571428571</v>
      </c>
      <c r="I18" s="65">
        <f>COUNTIF(K18:AO18, "WIN")/(COUNTIF(K18:AO18, "WIN")+COUNTIF(K18:AO18, "LOSE"))</f>
        <v>0.9285714285714286</v>
      </c>
      <c r="J18" s="199"/>
      <c r="K18" s="58" t="s">
        <v>270</v>
      </c>
      <c r="L18" s="58" t="s">
        <v>270</v>
      </c>
      <c r="M18" s="58" t="s">
        <v>270</v>
      </c>
      <c r="N18" s="58" t="s">
        <v>270</v>
      </c>
      <c r="O18" s="58" t="s">
        <v>270</v>
      </c>
      <c r="P18" s="209"/>
      <c r="Q18" s="205" t="s">
        <v>384</v>
      </c>
      <c r="R18" s="58" t="s">
        <v>270</v>
      </c>
      <c r="S18" s="58" t="s">
        <v>270</v>
      </c>
      <c r="T18" s="58" t="s">
        <v>270</v>
      </c>
      <c r="U18" s="58" t="s">
        <v>270</v>
      </c>
      <c r="V18" s="224"/>
      <c r="W18" s="58" t="s">
        <v>270</v>
      </c>
      <c r="X18" s="58" t="s">
        <v>270</v>
      </c>
      <c r="Z18" s="58" t="s">
        <v>270</v>
      </c>
      <c r="AA18" s="61" t="s">
        <v>273</v>
      </c>
      <c r="AD18" s="58" t="s">
        <v>270</v>
      </c>
    </row>
    <row r="19" spans="1:30" x14ac:dyDescent="0.2">
      <c r="A19" s="164" t="s">
        <v>428</v>
      </c>
      <c r="B19" s="213" t="s">
        <v>368</v>
      </c>
      <c r="C19" s="42" t="s">
        <v>199</v>
      </c>
      <c r="D19" s="19" t="s">
        <v>89</v>
      </c>
      <c r="E19" s="19" t="s">
        <v>98</v>
      </c>
      <c r="F19" s="64" t="s">
        <v>154</v>
      </c>
      <c r="G19" s="6" t="s">
        <v>91</v>
      </c>
      <c r="H19" s="245">
        <f>R9</f>
        <v>0.35714285714285715</v>
      </c>
      <c r="I19" s="65">
        <f>COUNTIF(K19:AO19, "WIN")/(COUNTIF(K19:AO19, "WIN")+COUNTIF(K19:AO19, "LOSE"))</f>
        <v>0.5</v>
      </c>
      <c r="J19" s="199"/>
      <c r="K19" s="61" t="s">
        <v>273</v>
      </c>
      <c r="L19" s="58" t="s">
        <v>270</v>
      </c>
      <c r="M19" s="58" t="s">
        <v>270</v>
      </c>
      <c r="N19" s="61" t="s">
        <v>273</v>
      </c>
      <c r="O19" s="58" t="s">
        <v>270</v>
      </c>
      <c r="P19" s="209"/>
      <c r="Q19" s="61" t="s">
        <v>273</v>
      </c>
      <c r="R19" s="205" t="s">
        <v>384</v>
      </c>
      <c r="S19" s="61" t="s">
        <v>273</v>
      </c>
      <c r="T19" s="61" t="s">
        <v>273</v>
      </c>
      <c r="U19" s="58" t="s">
        <v>270</v>
      </c>
      <c r="V19" s="224"/>
      <c r="W19" s="61" t="s">
        <v>273</v>
      </c>
      <c r="X19" s="58" t="s">
        <v>270</v>
      </c>
      <c r="Z19" s="58" t="s">
        <v>270</v>
      </c>
      <c r="AA19" s="61" t="s">
        <v>273</v>
      </c>
      <c r="AD19" s="58" t="s">
        <v>270</v>
      </c>
    </row>
    <row r="20" spans="1:30" ht="14.25" customHeight="1" x14ac:dyDescent="0.2">
      <c r="A20" s="162" t="s">
        <v>431</v>
      </c>
      <c r="B20" s="204" t="s">
        <v>53</v>
      </c>
      <c r="C20" s="217" t="s">
        <v>1</v>
      </c>
      <c r="D20" s="6" t="s">
        <v>376</v>
      </c>
      <c r="E20" s="6" t="s">
        <v>284</v>
      </c>
      <c r="F20" s="42" t="s">
        <v>4</v>
      </c>
      <c r="G20" s="6" t="s">
        <v>383</v>
      </c>
      <c r="H20" s="244">
        <f>S9</f>
        <v>0.5714285714285714</v>
      </c>
      <c r="I20" s="65">
        <f>COUNTIF(K20:AO20, "WIN")/(COUNTIF(K20:AO20, "WIN")+COUNTIF(K20:AO20, "LOSE"))</f>
        <v>0.5714285714285714</v>
      </c>
      <c r="J20" s="199"/>
      <c r="K20" s="61" t="s">
        <v>273</v>
      </c>
      <c r="L20" s="58" t="s">
        <v>270</v>
      </c>
      <c r="M20" s="58" t="s">
        <v>270</v>
      </c>
      <c r="N20" s="58" t="s">
        <v>270</v>
      </c>
      <c r="O20" s="58" t="s">
        <v>270</v>
      </c>
      <c r="P20" s="208"/>
      <c r="Q20" s="61" t="s">
        <v>273</v>
      </c>
      <c r="R20" s="61" t="s">
        <v>273</v>
      </c>
      <c r="S20" s="205" t="s">
        <v>384</v>
      </c>
      <c r="T20" s="58" t="s">
        <v>270</v>
      </c>
      <c r="U20" s="58" t="s">
        <v>270</v>
      </c>
      <c r="V20" s="224"/>
      <c r="W20" s="61" t="s">
        <v>273</v>
      </c>
      <c r="X20" s="61" t="s">
        <v>273</v>
      </c>
      <c r="Z20" s="61" t="s">
        <v>273</v>
      </c>
      <c r="AA20" s="58" t="s">
        <v>270</v>
      </c>
      <c r="AD20" s="58" t="s">
        <v>270</v>
      </c>
    </row>
    <row r="21" spans="1:30" x14ac:dyDescent="0.2">
      <c r="A21" s="164" t="s">
        <v>430</v>
      </c>
      <c r="B21" s="204" t="s">
        <v>53</v>
      </c>
      <c r="C21" s="42" t="s">
        <v>371</v>
      </c>
      <c r="D21" s="216" t="s">
        <v>375</v>
      </c>
      <c r="E21" s="217" t="s">
        <v>275</v>
      </c>
      <c r="F21" s="6" t="s">
        <v>348</v>
      </c>
      <c r="G21" s="217" t="s">
        <v>281</v>
      </c>
      <c r="H21" s="244">
        <f>T9</f>
        <v>0.5</v>
      </c>
      <c r="I21" s="65">
        <f>COUNTIF(K21:AO21, "WIN")/(COUNTIF(K21:AO21, "WIN")+COUNTIF(K21:AO21, "LOSE"))</f>
        <v>0.14285714285714285</v>
      </c>
      <c r="J21" s="199"/>
      <c r="K21" s="61" t="s">
        <v>273</v>
      </c>
      <c r="L21" s="61" t="s">
        <v>273</v>
      </c>
      <c r="M21" s="58" t="s">
        <v>270</v>
      </c>
      <c r="N21" s="61" t="s">
        <v>273</v>
      </c>
      <c r="O21" s="61" t="s">
        <v>273</v>
      </c>
      <c r="P21" s="225"/>
      <c r="Q21" s="61" t="s">
        <v>273</v>
      </c>
      <c r="R21" s="58" t="s">
        <v>270</v>
      </c>
      <c r="S21" s="61" t="s">
        <v>273</v>
      </c>
      <c r="T21" s="205" t="s">
        <v>384</v>
      </c>
      <c r="U21" s="61" t="s">
        <v>273</v>
      </c>
      <c r="V21" s="224"/>
      <c r="W21" s="61" t="s">
        <v>273</v>
      </c>
      <c r="X21" s="61" t="s">
        <v>273</v>
      </c>
      <c r="Z21" s="61" t="s">
        <v>273</v>
      </c>
      <c r="AA21" s="61" t="s">
        <v>273</v>
      </c>
      <c r="AD21" s="61" t="s">
        <v>273</v>
      </c>
    </row>
    <row r="22" spans="1:30" x14ac:dyDescent="0.2">
      <c r="A22" s="162" t="s">
        <v>432</v>
      </c>
      <c r="B22" s="204" t="s">
        <v>53</v>
      </c>
      <c r="C22" s="6" t="s">
        <v>155</v>
      </c>
      <c r="D22" s="19" t="s">
        <v>88</v>
      </c>
      <c r="E22" s="42" t="s">
        <v>202</v>
      </c>
      <c r="F22" s="215" t="s">
        <v>261</v>
      </c>
      <c r="G22" s="215" t="s">
        <v>200</v>
      </c>
      <c r="H22" s="244">
        <f>U9</f>
        <v>0.38461538461538464</v>
      </c>
      <c r="I22" s="65">
        <f>COUNTIF(K22:AO22, "WIN")/(COUNTIF(K22:AO22, "WIN")+COUNTIF(K22:AO22, "LOSE"))</f>
        <v>0.35714285714285715</v>
      </c>
      <c r="J22" s="199"/>
      <c r="K22" s="58" t="s">
        <v>270</v>
      </c>
      <c r="L22" s="61" t="s">
        <v>273</v>
      </c>
      <c r="M22" s="58" t="s">
        <v>270</v>
      </c>
      <c r="N22" s="61" t="s">
        <v>273</v>
      </c>
      <c r="O22" s="58" t="s">
        <v>270</v>
      </c>
      <c r="P22" s="199"/>
      <c r="Q22" s="61" t="s">
        <v>273</v>
      </c>
      <c r="R22" s="58" t="s">
        <v>270</v>
      </c>
      <c r="S22" s="61" t="s">
        <v>273</v>
      </c>
      <c r="T22" s="58" t="s">
        <v>270</v>
      </c>
      <c r="U22" s="205" t="s">
        <v>384</v>
      </c>
      <c r="V22" s="224"/>
      <c r="W22" s="61" t="s">
        <v>273</v>
      </c>
      <c r="X22" s="61" t="s">
        <v>273</v>
      </c>
      <c r="Z22" s="61" t="s">
        <v>273</v>
      </c>
      <c r="AA22" s="61" t="s">
        <v>273</v>
      </c>
      <c r="AD22" s="61" t="s">
        <v>273</v>
      </c>
    </row>
    <row r="23" spans="1:30" s="202" customFormat="1" x14ac:dyDescent="0.2">
      <c r="A23" s="200" t="s">
        <v>465</v>
      </c>
      <c r="B23" s="200"/>
      <c r="C23" s="199"/>
      <c r="D23" s="199"/>
      <c r="E23" s="199"/>
      <c r="F23" s="199"/>
      <c r="G23" s="199"/>
      <c r="H23" s="200"/>
      <c r="I23" s="200"/>
      <c r="J23" s="199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</row>
    <row r="24" spans="1:30" x14ac:dyDescent="0.2">
      <c r="A24" s="195" t="s">
        <v>458</v>
      </c>
      <c r="B24" s="179" t="s">
        <v>52</v>
      </c>
      <c r="C24" s="128" t="s">
        <v>370</v>
      </c>
      <c r="D24" s="42" t="s">
        <v>374</v>
      </c>
      <c r="E24" s="217" t="s">
        <v>378</v>
      </c>
      <c r="F24" s="6" t="s">
        <v>164</v>
      </c>
      <c r="G24" s="216" t="s">
        <v>278</v>
      </c>
      <c r="H24" s="235">
        <f>W10</f>
        <v>0.8571428571428571</v>
      </c>
      <c r="I24" s="65">
        <f>COUNTIF(K24:AO24, "WIN")/(COUNTIF(K24:AO24, "WIN")+COUNTIF(K24:AO24, "LOSE"))</f>
        <v>0.8571428571428571</v>
      </c>
      <c r="J24" s="206"/>
      <c r="K24" s="58" t="s">
        <v>270</v>
      </c>
      <c r="L24" s="58" t="s">
        <v>270</v>
      </c>
      <c r="M24" s="58" t="s">
        <v>270</v>
      </c>
      <c r="N24" s="58" t="s">
        <v>270</v>
      </c>
      <c r="O24" s="58" t="s">
        <v>270</v>
      </c>
      <c r="P24" s="209"/>
      <c r="Q24" s="61" t="s">
        <v>273</v>
      </c>
      <c r="R24" s="58" t="s">
        <v>270</v>
      </c>
      <c r="S24" s="58" t="s">
        <v>270</v>
      </c>
      <c r="T24" s="58" t="s">
        <v>270</v>
      </c>
      <c r="U24" s="58" t="s">
        <v>270</v>
      </c>
      <c r="V24" s="209"/>
      <c r="W24" s="205" t="s">
        <v>384</v>
      </c>
      <c r="X24" s="58" t="s">
        <v>270</v>
      </c>
      <c r="Z24" s="58" t="s">
        <v>270</v>
      </c>
      <c r="AA24" s="61" t="s">
        <v>273</v>
      </c>
      <c r="AD24" s="58" t="s">
        <v>270</v>
      </c>
    </row>
    <row r="25" spans="1:30" x14ac:dyDescent="0.2">
      <c r="A25" s="195" t="s">
        <v>459</v>
      </c>
      <c r="B25" s="203" t="s">
        <v>53</v>
      </c>
      <c r="C25" s="42" t="s">
        <v>199</v>
      </c>
      <c r="D25" s="19" t="s">
        <v>386</v>
      </c>
      <c r="E25" s="217" t="s">
        <v>387</v>
      </c>
      <c r="F25" s="64" t="s">
        <v>154</v>
      </c>
      <c r="G25" s="6" t="s">
        <v>472</v>
      </c>
      <c r="H25" s="236">
        <f>X9</f>
        <v>0.42857142857142855</v>
      </c>
      <c r="I25" s="65">
        <f>COUNTIF(K25:AO25, "WIN")/(COUNTIF(K25:AO25, "WIN")+COUNTIF(K25:AO25, "LOSE"))</f>
        <v>0.42857142857142855</v>
      </c>
      <c r="J25" s="199"/>
      <c r="K25" s="61" t="s">
        <v>273</v>
      </c>
      <c r="L25" s="58" t="s">
        <v>270</v>
      </c>
      <c r="M25" s="58" t="s">
        <v>270</v>
      </c>
      <c r="N25" s="61" t="s">
        <v>273</v>
      </c>
      <c r="O25" s="58" t="s">
        <v>270</v>
      </c>
      <c r="P25" s="207"/>
      <c r="Q25" s="61" t="s">
        <v>273</v>
      </c>
      <c r="R25" s="61" t="s">
        <v>273</v>
      </c>
      <c r="S25" s="58" t="s">
        <v>270</v>
      </c>
      <c r="T25" s="61" t="s">
        <v>273</v>
      </c>
      <c r="U25" s="61" t="s">
        <v>273</v>
      </c>
      <c r="V25" s="207"/>
      <c r="W25" s="61" t="s">
        <v>273</v>
      </c>
      <c r="X25" s="205" t="s">
        <v>384</v>
      </c>
      <c r="Z25" s="58" t="s">
        <v>270</v>
      </c>
      <c r="AA25" s="61" t="s">
        <v>273</v>
      </c>
      <c r="AB25" s="5"/>
      <c r="AD25" s="58" t="s">
        <v>270</v>
      </c>
    </row>
    <row r="26" spans="1:30" x14ac:dyDescent="0.2">
      <c r="A26" s="195" t="s">
        <v>460</v>
      </c>
      <c r="B26" s="203" t="s">
        <v>54</v>
      </c>
      <c r="C26" s="6" t="s">
        <v>248</v>
      </c>
      <c r="D26" s="6" t="s">
        <v>383</v>
      </c>
      <c r="E26" s="19" t="s">
        <v>449</v>
      </c>
      <c r="F26" s="6" t="s">
        <v>376</v>
      </c>
      <c r="G26" s="42" t="s">
        <v>213</v>
      </c>
      <c r="H26" s="235">
        <f>Z9</f>
        <v>0.5714285714285714</v>
      </c>
      <c r="I26" s="65">
        <f>COUNTIF(K26:AO26, "WIN")/(COUNTIF(K26:AO26, "WIN")+COUNTIF(K26:AO26, "LOSE"))</f>
        <v>0.6428571428571429</v>
      </c>
      <c r="K26" s="58" t="s">
        <v>270</v>
      </c>
      <c r="L26" s="61" t="s">
        <v>273</v>
      </c>
      <c r="M26" s="58" t="s">
        <v>270</v>
      </c>
      <c r="N26" s="58" t="s">
        <v>270</v>
      </c>
      <c r="O26" s="58" t="s">
        <v>270</v>
      </c>
      <c r="Q26" s="61" t="s">
        <v>273</v>
      </c>
      <c r="R26" s="58" t="s">
        <v>270</v>
      </c>
      <c r="S26" s="58" t="s">
        <v>270</v>
      </c>
      <c r="T26" s="58" t="s">
        <v>270</v>
      </c>
      <c r="U26" s="58" t="s">
        <v>270</v>
      </c>
      <c r="W26" s="61" t="s">
        <v>273</v>
      </c>
      <c r="X26" s="61" t="s">
        <v>273</v>
      </c>
      <c r="Z26" s="205" t="s">
        <v>384</v>
      </c>
      <c r="AA26" s="61" t="s">
        <v>273</v>
      </c>
      <c r="AB26" s="5"/>
      <c r="AD26" s="58" t="s">
        <v>270</v>
      </c>
    </row>
    <row r="27" spans="1:30" x14ac:dyDescent="0.2">
      <c r="A27" s="195" t="s">
        <v>461</v>
      </c>
      <c r="B27" s="179" t="s">
        <v>52</v>
      </c>
      <c r="C27" s="42" t="s">
        <v>149</v>
      </c>
      <c r="D27" s="216" t="s">
        <v>153</v>
      </c>
      <c r="E27" s="6" t="s">
        <v>348</v>
      </c>
      <c r="F27" s="215" t="s">
        <v>200</v>
      </c>
      <c r="G27" s="218" t="s">
        <v>1</v>
      </c>
      <c r="H27" s="244">
        <f>AA9</f>
        <v>0.8571428571428571</v>
      </c>
      <c r="I27" s="65">
        <f>COUNTIF(K27:AO27, "WIN")/(COUNTIF(K27:AO27, "WIN")+COUNTIF(K27:AO27, "LOSE"))</f>
        <v>0.7857142857142857</v>
      </c>
      <c r="K27" s="58" t="s">
        <v>270</v>
      </c>
      <c r="L27" s="58" t="s">
        <v>270</v>
      </c>
      <c r="M27" s="58" t="s">
        <v>270</v>
      </c>
      <c r="N27" s="58" t="s">
        <v>270</v>
      </c>
      <c r="O27" s="58" t="s">
        <v>270</v>
      </c>
      <c r="Q27" s="58" t="s">
        <v>270</v>
      </c>
      <c r="R27" s="58" t="s">
        <v>270</v>
      </c>
      <c r="S27" s="61" t="s">
        <v>273</v>
      </c>
      <c r="T27" s="58" t="s">
        <v>270</v>
      </c>
      <c r="U27" s="58" t="s">
        <v>270</v>
      </c>
      <c r="W27" s="58" t="s">
        <v>270</v>
      </c>
      <c r="X27" s="58" t="s">
        <v>270</v>
      </c>
      <c r="Z27" s="61" t="s">
        <v>273</v>
      </c>
      <c r="AA27" s="205" t="s">
        <v>384</v>
      </c>
      <c r="AB27" s="5"/>
      <c r="AD27" s="61" t="s">
        <v>273</v>
      </c>
    </row>
    <row r="28" spans="1:30" x14ac:dyDescent="0.2">
      <c r="A28" s="195" t="s">
        <v>466</v>
      </c>
      <c r="B28" s="203" t="s">
        <v>53</v>
      </c>
      <c r="C28" s="16" t="s">
        <v>88</v>
      </c>
      <c r="D28" s="6" t="s">
        <v>155</v>
      </c>
      <c r="E28" s="219" t="s">
        <v>450</v>
      </c>
      <c r="F28" s="42" t="s">
        <v>463</v>
      </c>
      <c r="G28" s="218" t="s">
        <v>473</v>
      </c>
      <c r="H28" s="244">
        <f>AD9</f>
        <v>0.35714285714285715</v>
      </c>
      <c r="I28" s="65">
        <f>COUNTIF(K28:AA28, "WIN")/(COUNTIF(K28:AA28, "WIN")+COUNTIF(K28:AA28, "LOSE"))</f>
        <v>0.5</v>
      </c>
      <c r="K28" s="61" t="s">
        <v>273</v>
      </c>
      <c r="L28" s="61" t="s">
        <v>273</v>
      </c>
      <c r="M28" s="58" t="s">
        <v>270</v>
      </c>
      <c r="N28" s="61" t="s">
        <v>273</v>
      </c>
      <c r="O28" s="58" t="s">
        <v>270</v>
      </c>
      <c r="Q28" s="61" t="s">
        <v>273</v>
      </c>
      <c r="R28" s="58" t="s">
        <v>270</v>
      </c>
      <c r="S28" s="61" t="s">
        <v>273</v>
      </c>
      <c r="T28" s="58" t="s">
        <v>270</v>
      </c>
      <c r="U28" s="58" t="s">
        <v>270</v>
      </c>
      <c r="W28" s="61" t="s">
        <v>273</v>
      </c>
      <c r="X28" s="58" t="s">
        <v>270</v>
      </c>
      <c r="Z28" s="61" t="s">
        <v>273</v>
      </c>
      <c r="AA28" s="58" t="s">
        <v>270</v>
      </c>
      <c r="AB28" s="5"/>
      <c r="AC28" s="5"/>
      <c r="AD28" s="205" t="s">
        <v>384</v>
      </c>
    </row>
    <row r="29" spans="1:30" s="202" customFormat="1" x14ac:dyDescent="0.2">
      <c r="A29" s="200"/>
      <c r="B29" s="200"/>
      <c r="C29" s="199"/>
      <c r="D29" s="199"/>
      <c r="E29" s="199"/>
      <c r="F29" s="199"/>
      <c r="G29" s="199"/>
      <c r="H29" s="200"/>
      <c r="I29" s="200"/>
      <c r="J29" s="199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</row>
    <row r="30" spans="1:30" x14ac:dyDescent="0.2">
      <c r="A30"/>
      <c r="I30" s="65" t="e">
        <f>COUNTIF(K30:AA30, "WIN")/(COUNTIF(K30:AA30, "WIN")+COUNTIF(K30:AA30, "LOSE"))</f>
        <v>#DIV/0!</v>
      </c>
      <c r="AB30" s="5"/>
      <c r="AC30" s="5"/>
    </row>
    <row r="31" spans="1:30" x14ac:dyDescent="0.2">
      <c r="A31"/>
      <c r="I31" s="65" t="e">
        <f>COUNTIF(K31:AA31, "WIN")/(COUNTIF(K31:AA31, "WIN")+COUNTIF(K31:AA31, "LOSE"))</f>
        <v>#DIV/0!</v>
      </c>
      <c r="AB31" s="5"/>
      <c r="AC31" s="5"/>
    </row>
    <row r="32" spans="1:30" x14ac:dyDescent="0.2">
      <c r="A32"/>
      <c r="I32" s="65" t="e">
        <f>COUNTIF(K32:AA32, "WIN")/(COUNTIF(K32:AA32, "WIN")+COUNTIF(K32:AA32, "LOSE"))</f>
        <v>#DIV/0!</v>
      </c>
      <c r="AB32" s="5"/>
      <c r="AC32" s="5"/>
    </row>
    <row r="33" spans="9:9" x14ac:dyDescent="0.2">
      <c r="I33" s="65" t="e">
        <f>COUNTIF(K33:AA33, "WIN")/(COUNTIF(K33:AA33, "WIN")+COUNTIF(K33:AA33, "LOSE"))</f>
        <v>#DIV/0!</v>
      </c>
    </row>
    <row r="34" spans="9:9" x14ac:dyDescent="0.2">
      <c r="I34" s="65" t="e">
        <f>COUNTIF(K34:AA34, "WIN")/(COUNTIF(K34:AA34, "WIN")+COUNTIF(K34:AA34, "LOSE"))</f>
        <v>#DIV/0!</v>
      </c>
    </row>
  </sheetData>
  <autoFilter ref="A1:A34" xr:uid="{86C1679A-E315-4C94-BB71-0055ECC839CF}"/>
  <conditionalFormatting sqref="AD9:XFD10 H1:I8 H11:I1048576 A9:B10 H9:AB10">
    <cfRule type="colorScale" priority="13">
      <colorScale>
        <cfvo type="percent" val="0"/>
        <cfvo type="percentile" val="50"/>
        <cfvo type="percent" val="100"/>
        <color rgb="FFFF7979"/>
        <color rgb="FFFFEB84"/>
        <color theme="9" tint="0.39997558519241921"/>
      </colorScale>
    </cfRule>
  </conditionalFormatting>
  <pageMargins left="0.7" right="0.7" top="0.75" bottom="0.75" header="0.3" footer="0.3"/>
  <pageSetup scale="10" firstPageNumber="0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Units</vt:lpstr>
      <vt:lpstr>Champion</vt:lpstr>
      <vt:lpstr>Champion (Old)</vt:lpstr>
      <vt:lpstr>Testing</vt:lpstr>
      <vt:lpstr>Champion Matrix S2 (V1)</vt:lpstr>
      <vt:lpstr>Champion Matrix S1</vt:lpstr>
      <vt:lpstr>Champion Matrix S2 (V2)</vt:lpstr>
      <vt:lpstr>Champion Matrix S2 (V3)</vt:lpstr>
      <vt:lpstr>Champion Matrix S2 (V4)</vt:lpstr>
      <vt:lpstr>Champion Matrix S3 (V5)</vt:lpstr>
      <vt:lpstr>Champion Matrix S3 (V6)</vt:lpstr>
      <vt:lpstr>Champion Matrix S3 (V7)</vt:lpstr>
      <vt:lpstr>Champion Matrix S3 (V8)</vt:lpstr>
      <vt:lpstr>Champion Matrix S4 (V10)</vt:lpstr>
      <vt:lpstr>Champion Matrix S8 (V12)</vt:lpstr>
      <vt:lpstr>Champion Matrix S7 (V11)</vt:lpstr>
      <vt:lpstr>Champion Matrix S27 (2)</vt:lpstr>
      <vt:lpstr>Champion Matrix S27</vt:lpstr>
      <vt:lpstr>Champion Matrix S26</vt:lpstr>
      <vt:lpstr>Champion Matrix S25</vt:lpstr>
      <vt:lpstr>Champion Matrix S24</vt:lpstr>
      <vt:lpstr>Champion Matrix S23</vt:lpstr>
      <vt:lpstr>Champion Matrix S22</vt:lpstr>
      <vt:lpstr>Champion Matrix S21</vt:lpstr>
      <vt:lpstr>Champion Matrix S20</vt:lpstr>
      <vt:lpstr>Champion Matrix S19</vt:lpstr>
      <vt:lpstr>Champion Matrix S18</vt:lpstr>
      <vt:lpstr>Champion Matrix S17</vt:lpstr>
      <vt:lpstr>Champion Matrix S16</vt:lpstr>
      <vt:lpstr>Champion Matrix S14</vt:lpstr>
      <vt:lpstr>Champion Matrix S3 (V9)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Kyle Kevin</cp:lastModifiedBy>
  <cp:revision/>
  <dcterms:created xsi:type="dcterms:W3CDTF">2022-12-20T02:26:06Z</dcterms:created>
  <dcterms:modified xsi:type="dcterms:W3CDTF">2026-04-10T10:06:49Z</dcterms:modified>
  <cp:category/>
  <cp:contentStatus/>
</cp:coreProperties>
</file>